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aşlıq" sheetId="1" state="visible" r:id="rId3"/>
    <sheet name="İcmal" sheetId="2" state="visible" r:id="rId4"/>
    <sheet name="Sadə-Dövriyyə" sheetId="3" state="visible" r:id="rId5"/>
    <sheet name="Dövriyyə-Monitor" sheetId="4" state="visible" r:id="rId6"/>
    <sheet name="Sadə-Nəqliyyat" sheetId="5" state="visible" r:id="rId7"/>
    <sheet name="Sadə-Tikinti-Torpaq" sheetId="6" state="visible" r:id="rId8"/>
    <sheet name="Sadə-Fərdi-Mərc-Nağd" sheetId="7" state="visible" r:id="rId9"/>
  </sheets>
  <definedNames>
    <definedName function="false" hidden="false" localSheetId="0" name="_xlnm.Print_Titles" vbProcedure="false">Başlıq!$1:$1</definedName>
    <definedName function="false" hidden="false" localSheetId="1" name="_xlnm.Print_Titles" vbProcedure="false">İcmal!$3:$3</definedName>
    <definedName function="false" hidden="false" localSheetId="2" name="_xlnm.Print_Titles" vbProcedure="false">'Sadə-Dövriyyə'!$3:$3</definedName>
    <definedName function="false" hidden="false" localSheetId="6" name="_xlnm.Print_Titles" vbProcedure="false">'Sadə-Fərdi-Mərc-Nağd'!$3:$3</definedName>
    <definedName function="false" hidden="false" localSheetId="4" name="_xlnm.Print_Titles" vbProcedure="false">'Sadə-Nəqliyyat'!$3:$3</definedName>
    <definedName function="false" hidden="false" localSheetId="5" name="_xlnm.Print_Titles" vbProcedure="false">'Sadə-Tikinti-Torpaq'!$3:$3</definedName>
    <definedName function="false" hidden="false" name="HesabatTarixi" vbProcedure="false">İcmal!$F$21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<sst xmlns="http://schemas.openxmlformats.org/spreadsheetml/2006/main" count="255" uniqueCount="189">
  <si>
    <t xml:space="preserve">SADƏLƏŞDİRİLMİŞ VERGİ HESABLAYICISI</t>
  </si>
  <si>
    <t xml:space="preserve">Azərbaycan Respublikası Vergi Məcəlləsinin XVII fəslinə (sadələşdirilmiş vergi) uyğun hesablayıcı</t>
  </si>
  <si>
    <t xml:space="preserve">Versiya 1.1 · Qanunvericilik vəziyyəti: 22.10.2026 (2026-cı il redaksiyası)</t>
  </si>
  <si>
    <t xml:space="preserve">Vərəqlərə keçid</t>
  </si>
  <si>
    <t xml:space="preserve">İcmal</t>
  </si>
  <si>
    <t xml:space="preserve">Bütün vərəqlərin CƏMİ nəticələrini bir yerdə göstərən yekun icmal (Dashboard)</t>
  </si>
  <si>
    <t xml:space="preserve">Sadə-Dövriyyə</t>
  </si>
  <si>
    <t xml:space="preserve">Dövriyyədən sadələşdirilmiş vergi — ümumi 2%, ictimai iaşə 8% (inteqrasiya olunmuş POS ilə nağdsız hissə 6%)</t>
  </si>
  <si>
    <t xml:space="preserve">Sadə-Nəqliyyat</t>
  </si>
  <si>
    <t xml:space="preserve">Avtomobil nəqliyyatı ilə sərnişin/yük daşımaları — sabit aylıq məbləğ × zona əmsalı</t>
  </si>
  <si>
    <t xml:space="preserve">Sadə-Tikinti-Torpaq</t>
  </si>
  <si>
    <t xml:space="preserve">Bina tikintisi/təqdimi və torpaq satışı — 15/0,5 manat/m² × zona əmsalları</t>
  </si>
  <si>
    <t xml:space="preserve">Sadə-Fərdi-Mərc-Nağd</t>
  </si>
  <si>
    <t xml:space="preserve">Fərdi fəaliyyət (bərbər, dərzi və s.), idman mərc/lotereya, nağd pul çıxarılması</t>
  </si>
  <si>
    <t xml:space="preserve">Dövriyyə-Monitor</t>
  </si>
  <si>
    <t xml:space="preserve">Son 12 ay üzrə 200.000 manat həddi (POS 0,5 əmsalı ilə) və e-qaimə 30% şərti</t>
  </si>
  <si>
    <t xml:space="preserve">İstifadə qaydası</t>
  </si>
  <si>
    <t xml:space="preserve">1. Hər vərəqin 2-ci sətrində hansı sütunların doldurulduğu yazılıb. Qalan xanalar düsturdur.</t>
  </si>
  <si>
    <t xml:space="preserve">2. Əvvəlcə İcmal vərəqində hesabat dövrünün son gününü yazın — müddətli güzəştlər bu tarixə görə tətbiq olunur.</t>
  </si>
  <si>
    <t xml:space="preserve">3. Dövriyyə-Monitor vərəqi son 12 ay üzrə 200.000 manat həddini və e-qaimə 30% şərtini izləyir.</t>
  </si>
  <si>
    <t xml:space="preserve">4. Vərəqlər şifrəsiz qorunur: Rəyi nəzərdən keçir → Vərəqin mühafizəsini ləğv et.</t>
  </si>
  <si>
    <t xml:space="preserve">Mənbə: Azərbaycan Respublikasının Vergi Məcəlləsi, XVII fəsil, maddə 218–221 (e-qanun.az, 15.10.2026 tarixinə qüvvədə olan redaksiya). Məsuliyyətdən imtina: hesablayıcı məlumat xarakterlidir və vergi məsləhəti əvəz etmir. Qanunvericilik dəyişdikdə dərəcə və şərtlər yenilənməlidir; yekun öhdəlik vergi orqanına təqdim edilən bəyannamə əsasında müəyyən edilir.</t>
  </si>
  <si>
    <t xml:space="preserve">Yekun İcmal — Bütün Sadələşdirilmiş Vergi Öhdəlikləri</t>
  </si>
  <si>
    <t xml:space="preserve">Doldurulan xana: F21 (hesabat dövrünün son günü). Qalan rəqəmlər digər vərəqlərdən avtomatik çəkilir.</t>
  </si>
  <si>
    <t xml:space="preserve">Aşağıdakı rəqəmlər digər 4 vərəqdəki CƏMİ xanalarından canlı çəkilir — həmin vərəqlərə məlumat daxil etdikcə burada avtomatik yenilənir.</t>
  </si>
  <si>
    <t xml:space="preserve">Xərc kateqoriyası</t>
  </si>
  <si>
    <t xml:space="preserve">Cəmi (manat)</t>
  </si>
  <si>
    <t xml:space="preserve">Ümumi dövriyyə vergisi</t>
  </si>
  <si>
    <t xml:space="preserve">Mənbə: "Sadə-Dövriyyə" vərəqinin CƏMİ xanası + "Dövriyyə-Monitor" vərəqində hesabat rübü üzrə vergi</t>
  </si>
  <si>
    <t xml:space="preserve">Nəqliyyat (sərnişin/yük daşımaları)</t>
  </si>
  <si>
    <t xml:space="preserve">Mənbə: "Sadə-Nəqliyyat" vərəqi, CƏMİ xanası</t>
  </si>
  <si>
    <t xml:space="preserve">Tikinti/torpaq (bina + torpaq)</t>
  </si>
  <si>
    <t xml:space="preserve">Mənbə: "Sadə-Tikinti-Torpaq" vərəqi, hər iki blokun CƏMİsi</t>
  </si>
  <si>
    <t xml:space="preserve">Fərdi fəaliyyət + mərc/lotereya + nağd pul</t>
  </si>
  <si>
    <t xml:space="preserve">Mənbə: "Sadə-Fərdi-Mərc-Nağd" vərəqi, hər üç blokun CƏMİsi</t>
  </si>
  <si>
    <t xml:space="preserve">ÜMUMİ CƏMİ (bütün kateqoriyalar)</t>
  </si>
  <si>
    <t xml:space="preserve">Hesabat dövrünün son günü (məs. 31.12.2026)</t>
  </si>
  <si>
    <t xml:space="preserve">Bu tarix müddətli güzəştlərin avtomatik tətbiqi üçün istifadə olunur: kənd təsərrüfatı azadolması və mikro sahibkar endirimi 01.01.2027-dək, ictimai iaşədə POS ilə 6% dərəcə 01.01.2026 – 31.12.2028.</t>
  </si>
  <si>
    <t xml:space="preserve">Son daxil edilmiş ay üzrə sürüşən 12 aylıq dövriyyə (Dövriyyə-Monitor)</t>
  </si>
  <si>
    <t xml:space="preserve">Hədd üzrə vəziyyət</t>
  </si>
  <si>
    <t xml:space="preserve">Dövriyyə-Monitor üzrə vergi (hesabat tarixinin düşdüyü rüb)</t>
  </si>
  <si>
    <t xml:space="preserve">Diqqət: Dövriyyə-Monitor-da izlənən müştərini "Sadə-Dövriyyə" vərəqinə təkrar yazmayın — vergi iki dəfə hesablanar.</t>
  </si>
  <si>
    <t xml:space="preserve">Sadələşdirilmiş vergi — dövriyyədən (VM 220.1, 220.1-1)</t>
  </si>
  <si>
    <t xml:space="preserve">Doldurulan sütunlar: A–E və H. F, G, I, J, K sütunları düsturdur və kilidlənib. Dövriyyə-Monitor-da izlənən müştərini burada təkrar yazmayın.</t>
  </si>
  <si>
    <t xml:space="preserve">Müştəri adı</t>
  </si>
  <si>
    <t xml:space="preserve">Rejim</t>
  </si>
  <si>
    <t xml:space="preserve">Kənd təsərrüfatı məhsulu
istehsalçısıdır? [VM 218-1.1.1,
01.01.2027-dək; tarixə görə avtomatik]</t>
  </si>
  <si>
    <t xml:space="preserve">Hesabat dövrü ümumi hasilat +
satışdankənar gəlir (manat)</t>
  </si>
  <si>
    <t xml:space="preserve">O cümlədən NKA ilə vahid sistemə
inteqrasiya olunmuş POS-terminal
ilə nağdsız ödənilən hissə (manat)
[yalnız ictimai iaşə, 6%, VM 220.1-1,
01.01.2026-dan 3 il]</t>
  </si>
  <si>
    <t xml:space="preserve">Dərəcə (nağd/ümumi
hissə üçün)</t>
  </si>
  <si>
    <t xml:space="preserve">Əsas vergi (manat)</t>
  </si>
  <si>
    <t xml:space="preserve">Mikro sahibkar: rüblük sosial
sığorta haqqının 25%-i (manat)
[01.01.2027-dək; tarixə görə
avtomatik, vergidən çox olmur]</t>
  </si>
  <si>
    <t xml:space="preserve">Yekun vergi (manat)</t>
  </si>
  <si>
    <t xml:space="preserve">İctimai iaşə:
2%-ə keçid hüququ
(VM 218.2-1)</t>
  </si>
  <si>
    <t xml:space="preserve">Xəbərdarlıq</t>
  </si>
  <si>
    <t xml:space="preserve">Xeyr</t>
  </si>
  <si>
    <t xml:space="preserve">Ümumi (12 ayda 200.000-dək, 2%)</t>
  </si>
  <si>
    <t xml:space="preserve">İctimai iaşə (12 ayda 200.000-dən çox, 8%/6%)</t>
  </si>
  <si>
    <t xml:space="preserve">CƏMİ:</t>
  </si>
  <si>
    <t xml:space="preserve">Qeydlər:</t>
  </si>
  <si>
    <t xml:space="preserve">• Ümumi rejim (VM 218.1.1, 220.1): ƏDV məqsədləri üçün qeydiyyata alınmamış və ardıcıl 12 aylıq dövrün istənilən ayında vergi tutulan əməliyyatlarının həcmi 200.000 manat və ondan az olan şəxslər üçün ümumi hasilat və satışdankənar gəlirlərdən 2%.</t>
  </si>
  <si>
    <t xml:space="preserve">• İctimai iaşə (VM 218.1.2, 220.1-1): ardıcıl 12 aylıq dövrün istənilən ayında vergi tutulan əməliyyatlarının həcmi 200.000 manatdan artıq olan ictimai iaşə fəaliyyəti ilə məşğul olan şəxslər sadələşdirilmiş vergi ödəyicisi qala bilər — dərəcə 8%. 2026-cı il redaksiyasında bu imkan ticarət fəaliyyətinə şamil edilmir: dövriyyəsi 200.000 manatı keçən ticarət subyekti ƏDV qeydiyyatına alınmalıdır (düzəliş 22.10.2026).</t>
  </si>
  <si>
    <t xml:space="preserve">• 01.01.2026-dan 3 il müddətinə (VM 220.1-1): əhaliyə göstərilən xidmətlər üzrə nəzarət-kassa aparatına vahid əməliyyat sistemində inteqrasiya edilmiş POS-terminal vasitəsilə nağdsız alınan hissəyə 6%, qalan hissəyə 8% tətbiq olunur. E sütununa yalnız inteqrasiya olunmuş POS ilə alınan məbləği yazın. Nümunə: 10.000 nağd + 40.000 POS → 10.000×8% + 40.000×6% = 3.200 manat.</t>
  </si>
  <si>
    <t xml:space="preserve">• ƏDV ödəyicisi olan ictimai iaşə subyektləri üçün POS ilə nağdsız dövriyyəyə dair ayrıca ƏDV güzəşti mövcuddur — o, ƏDV-yə aiddir və bu hesablayıcıya daxil deyil.</t>
  </si>
  <si>
    <t xml:space="preserve">• VM 220.2–220.3 regional dərəcənin tətbiqi şərtlərini müəyyən edir, lakin VM 220.1-də ayrıca regional dərəcə nəzərdə tutulmayıb — ümumi rejim üzrə bütün ərazidə 2% tətbiq olunur.</t>
  </si>
  <si>
    <t xml:space="preserve">• Kənd təsərrüfatı (VM 218-1.1.1): kənd təsərrüfatı məhsullarının istehsalçılarının (sənaye üsulu ilə istehsal edənlər daxil) öz istehsal etdikləri məhsulların satışından hasilatı 01.01.2014-dən 13 il müddətinə (01.01.2027-dək) vergidən azaddır. Azadolma İcmal vərəqindəki hesabat tarixinə görə avtomatik tətbiq olunur.</t>
  </si>
  <si>
    <t xml:space="preserve">• Mikro sahibkar (VM 221.1-1): sadələşdirilmiş vergi ödəyicisi olan mikro sahibkarlıq subyekti fiziki şəxslərin özlərinə görə ödədiyi rüblük məcburi dövlət sosial sığorta haqqının 25%-i 01.01.2024-dən 3 il müddətinə (01.01.2027-dək) rüblük vergi öhdəliyindən (öhdəlikdən çox olmamaqla) çıxılır.</t>
  </si>
  <si>
    <t xml:space="preserve">• Dividendlər (VM 218-1.1.4, 219.11): ƏDV qeydiyyatında olmayan və dövriyyəsi 200.000 manatadək olan rezident müəssisənin təsisçi (payçı) və səhmdarlarına ödənilən dividendlər vergidən azaddır.</t>
  </si>
  <si>
    <t xml:space="preserve">• Müddəti bitmiş güzəştlər (məlumat üçün): POS-terminal üzrə 25% endirim (VM 218-1.2, 219.9; 2019–2021) və məktəbəqədər təhsil müəssisələri/uşaq evlərinin azadolması (VM 219.8; 2014–2023).</t>
  </si>
  <si>
    <t xml:space="preserve">• Media (VM 218-1.1.7): media subyektlərinin (audiovizual media subyektləri istisna olmaqla) öz fəaliyyətlərindən gəlirləri və dövlət maddi yardımları 01.01.2023-dən 6 il müddətinə (01.01.2029-dək) vergidən azaddır. Bu hesablayıcıda ayrıca sahə kimi nəzərdə tutulmayıb — azad gəliri D sütununa daxil etməyin.</t>
  </si>
  <si>
    <t xml:space="preserve">• 2%-ə keçid (VM 218.2-1, 218.2-2): ictimai iaşə üzrə 8% ilə ödəyən şəxs bu rejimdə azı 1 il fəaliyyət göstərmişdirsə və əvvəlki tam 12 təqvim ayı üzrə əməliyyatlarının ümumi məbləği 100.000 manatdan çox deyilsə (POS ilə nağdsız dövriyyə 0,5 əmsalla), müraciət edərək 2% rejiminə və ya gəlir (mənfəət) vergisinə keçə bilər.</t>
  </si>
  <si>
    <t xml:space="preserve">• VM 219.7-də kənd təsərrüfatı üzrə 10 illik (2024-dək) müddət də qalıb; hesablayıcı daha sonrakı VM 218-1.1.1 (13 il, 2027-dək) əsasında qurulub.</t>
  </si>
  <si>
    <t xml:space="preserve">• Hesablayıcıya daxil edilməyən azadolmalar: vergi borcunun silinməsindən gəlir (VM 218-1.1.2), ixrac təşviqi (VM 218-1.1.3), lotereya biletlərinin agent qaydasında satışı (VM 218-1.1.6).
• Həddin hesablanması (VM 218.1-1): pərakəndə ticarət və uçotda olmayan şəxslərə xidmətlər üzrə POS ilə nağdsız dövriyyə 200.000 manat həddində 0,5 əmsalla nəzərə alınır. Vergi bazası (D sütunu) tam məbləğlə qalır.</t>
  </si>
  <si>
    <t xml:space="preserve">• Sadələşdirilmiş vergi ödəyicisi ola bilməyənlər (VM 218.5): aksizli və məcburi nişanlanmalı mal istehsalçıları; kredit təşkilatları, sığorta bazarının peşəkar iştirakçıları, investisiya fondları, lombardlar; qeyri-dövlət pensiya fondları; əmlakın icarəsindən və royaltidən gəlir əldə edənlər; təbii inhisar subyektləri; əsas vəsaitlərinin ilin əvvəlinə qalıq dəyəri 1.000.000 manatdan artıq olanlar (218.1.2, 218.1.3, 218.4 istisna); publik hüquqi şəxslər; rüb ərzində orta işçi sayı 10 nəfərdən çox olan istehsalçılar; topdansatış ticarət; qızıl, zərgərlik və almaz satıcıları; xəz-dəri satıcıları; lisenziya tələb edən fəaliyyət (bina tikintisi və icbari sığorta xidmətləri istisna).</t>
  </si>
  <si>
    <t xml:space="preserve">• Nağd pul çıxarılması (VM 220.12): hüquqi şəxs və fərdi sahibkarların bank və digər ödəniş hesablarından nağd pul çıxarılmasına 1% — "Sadə-Fərdi-Mərc-Nağd" vərəqinə baxın.</t>
  </si>
  <si>
    <t xml:space="preserve">• Hesabat dövrü rübdür; bəyannamə təqdim edilir və vergi ödənilir hesabat dövründən sonrakı ayın 20-dək (VM 221.2–221.3).</t>
  </si>
  <si>
    <t xml:space="preserve">• Mənbə: Vergi Məcəlləsi, XVII fəsil, maddə 218–221 (2026-cı il redaksiyası); Vergilər Nazirliyinin "Sadələşdirilmiş vergi" bukleti (2026).</t>
  </si>
  <si>
    <t xml:space="preserve">12 aylıq dövriyyə monitoru — 200.000 manat həddi və e-qaimə 30% şərti</t>
  </si>
  <si>
    <t xml:space="preserve">Doldurulan xanalar: D4–D7 və cədvəldə B, C, D, J sütunları. Qalan xanalar düsturdur. Rüblük vergi sağdakı cədvəldə avtomatik hesablanır.</t>
  </si>
  <si>
    <t xml:space="preserve">Başlanğıc ay (ayın 1-i)</t>
  </si>
  <si>
    <t xml:space="preserve">Ticarət və xidmət birlikdə həyata keçirilirmi?</t>
  </si>
  <si>
    <t xml:space="preserve">Vergi rejimi (rüblük vergi hesablanması üçün)</t>
  </si>
  <si>
    <t xml:space="preserve">Rüblük vergi — aylıq məlumatdan avtomatik</t>
  </si>
  <si>
    <t xml:space="preserve">Ay</t>
  </si>
  <si>
    <t xml:space="preserve">Nağd və digər ödənişlər (manat)</t>
  </si>
  <si>
    <t xml:space="preserve">POS ilə nağdsız: pərakəndə satış və uçotda olmayan şəxslərə xidmət (manat)</t>
  </si>
  <si>
    <t xml:space="preserve">Bank köçürməsi və digər nağdsız (manat)</t>
  </si>
  <si>
    <t xml:space="preserve">Cəmi dövriyyə (manat)</t>
  </si>
  <si>
    <t xml:space="preserve">Həddə daxil edilən məbləğ (manat)</t>
  </si>
  <si>
    <t xml:space="preserve">Sürüşən 12 ay (manat)</t>
  </si>
  <si>
    <t xml:space="preserve">200.000-ə qədər qalıq (manat)</t>
  </si>
  <si>
    <t xml:space="preserve">O cümlədən e-qaimə ilə rəsmiləşdirilən (manat)</t>
  </si>
  <si>
    <t xml:space="preserve">Rüb üzrə e-qaimə payı</t>
  </si>
  <si>
    <t xml:space="preserve">30% şərti üzrə vəziyyət</t>
  </si>
  <si>
    <t xml:space="preserve">2%-ə keçid hüququ (VM 218.2-1)</t>
  </si>
  <si>
    <t xml:space="preserve">Rüb</t>
  </si>
  <si>
    <t xml:space="preserve">Rübün başlanğıcı</t>
  </si>
  <si>
    <t xml:space="preserve">Rübün son günü</t>
  </si>
  <si>
    <t xml:space="preserve">Rüb üzrə dövriyyə (manat)</t>
  </si>
  <si>
    <t xml:space="preserve">O cümlədən POS ilə nağdsız (manat)</t>
  </si>
  <si>
    <t xml:space="preserve">Rüblük vergi (manat)</t>
  </si>
  <si>
    <t xml:space="preserve">Qeyd: vergi seçilmiş rejimə görə hesablanır — ümumi rejim 2%; ictimai iaşə 8%, NKA ilə inteqrasiya olunmuş POS ilə nağdsız hissəyə 6% (01.01.2026–31.12.2028). Vergi tam dövriyyədən hesablanır (0,5 əmsalı yalnız həddə aiddir). Kənd təsərrüfatı azadolması və mikro sahibkar endirimi üçün "Sadə-Dövriyyə" vərəqindən istifadə edin.</t>
  </si>
  <si>
    <t xml:space="preserve">• Hədd (VM 218.1.1): ƏDV qeydiyyatında olmayan şəxs ardıcıl 12 aylıq dövrün istənilən ayında vergi tutulan əməliyyatlarının həcmi 200.000 manatdan çox olmadıqda sadələşdirilmiş vergi ödəyicisi ola bilər. G sütunu hər ay üçün son 12 ayın cəmini göstərir (başlanğıc aydan əvvəlki aylar cədvəldə yoxdursa, cəm qısa dövr üzrədir).</t>
  </si>
  <si>
    <t xml:space="preserve">• Həddin hesablanması (VM 218.1-1): pərakəndə ticarət və uçotda olmayan şəxslərə xidmətlər üzrə POS ilə nağdsız ödənişlər 0,5 əmsalla nəzərə alınır (C sütunu, 01.01.2026-dan). Digər nağdsız ödənişlər tam nəzərə alınır (D sütunu). Əmsal yalnız həddə və 2%-ə keçid şərtinə (VM 218.2-2) aiddir — vergi tam dövriyyədən hesablanır.</t>
  </si>
  <si>
    <t xml:space="preserve">• "Həddə yaxındır" xəbərdarlığı (180.000 manatdan çox) qanuni tələb deyil, nəzarət üçün əlavə edilmiş daxili siqnaldır.</t>
  </si>
  <si>
    <t xml:space="preserve">• 30% şərti (VM 218.6, 218.7): pərakəndə ticarətlə yanaşı topdansatış həyata keçirən, yaxud əhaliyə xidmətlə yanaşı hüquqi şəxslərə və uçotda olan fiziki şəxslərə xidmət göstərən vergi ödəyicisində rüb ərzində elektron qaimə-faktura ilə rəsmiləşdirilməli olan əməliyyatlar ümumi (müvafiq olaraq ticarət və ya xidmət) əməliyyatlarının 30%-indən çox olduqda, sadələşdirilmiş vergi ödəyicisi olmaq hüququ hesabat rübündən sonrakı ayın 1-dən ləğv edilir. Pay rübün son ayında göstərilir.</t>
  </si>
  <si>
    <t xml:space="preserve">• 2%-ə keçid (M sütunu, VM 218.2-1): ictimai iaşə rejimində son 12 ay üzrə düzəlişli dövriyyə 100.000 manatdan çox deyilsə "Var" göstərilir. Rejimdə azı 1 il fəaliyyət şərtini və müraciət tələbini ayrıca yoxlayın. Cədvəl 24 ayı əhatə edir — yeni dövr üçün D5 xanasında başlanğıc ayı dəyişin.</t>
  </si>
  <si>
    <t xml:space="preserve">Sadələşdirilmiş vergi — avtomobil nəqliyyatı ilə sərnişin/yük daşımaları (VM 220.5-220.7)</t>
  </si>
  <si>
    <t xml:space="preserve">Doldurulan sütunlar: A–D və G. E, F, H sütunları düsturdur və kilidlənib.</t>
  </si>
  <si>
    <t xml:space="preserve">Daşınma növü</t>
  </si>
  <si>
    <t xml:space="preserve">Ölçü (oturacaq sayı /
Taksi üçün boş buraxıla bilər=1 /
ton tutumu)</t>
  </si>
  <si>
    <t xml:space="preserve">Ərazi (VM 220.6)</t>
  </si>
  <si>
    <t xml:space="preserve">Baza aylıq məbləğ
(manat)</t>
  </si>
  <si>
    <t xml:space="preserve">Ərazi əmsalı</t>
  </si>
  <si>
    <t xml:space="preserve">Müddət</t>
  </si>
  <si>
    <t xml:space="preserve">• Sərnişin daşınması (taksi istisna): oturacaq yerinə görə aylıq 1,8 manat. Taksi: nəqliyyat vasitəsi başına aylıq 9,0 manat. Yük: yükgötürmə qabiliyyətinin hər tonuna aylıq 1,0 manat (VM 220.5).</t>
  </si>
  <si>
    <t xml:space="preserve">• Ərazi əmsalı (VM 220.6): Bakı — 2,0; Abşeron rayonu/Sumqayıt/Gəncə — 1,5; digər şəhər/rayon — 1,0.</t>
  </si>
  <si>
    <t xml:space="preserve">• Oturacaq sayı və yükgötürmə qabiliyyəti avtomobil nəqliyyatı vasitəsinin qeydiyyat şəhadətnaməsinə, olmadıqda müvafiq arayışa, o da olmadıqda faktiki yer sayına əsasən müəyyən edilir (VM 220.7).</t>
  </si>
  <si>
    <t xml:space="preserve">Diqqət: TAKSİ ÜÇÜN: "Ölçü" sütununu boş/0 buraxsanız, avtomatik 1 nəqliyyat vasitəsi kimi hesablanır. Birdən çox taksi varsa, real sayı yazın (məs. 3 taksi üçün 3).</t>
  </si>
  <si>
    <t xml:space="preserve">• Bəyannamə verilmir (VM 221.4.5). "Fərqlənmə nişanı" hər nəqliyyat vasitəsi üçün təqvim ayının sonunadək növbəti ay, rüb, yarımil və ya il üçün alınır (VM 221.4.7). Sərnişin daşıyıcıları vergini, sosial və tibbi sığorta haqlarını nişan alınarkən əvvəlcədən ödəyir; yük daşıyıcıları üçün nişan ödənişsiz verilir və öhdəliklər qanunla müəyyən edilmiş qaydada yerinə yetirilir. Öz işçilərini və yükünü daşıyan vasitələr vergiyə cəlb edilmir ("Xüsusi fərqlənmə nişanı", VM 221.4.9).</t>
  </si>
  <si>
    <t xml:space="preserve">• Mənbə: Vergi Məcəlləsi, maddə 218.4.1, 220.5–220.7, 221.4 (e-qanun.az, 15.10.2026 redaksiyası).</t>
  </si>
  <si>
    <t xml:space="preserve">Sadələşdirilmiş vergi — bina tikintisi/təqdimi və torpaq satışı (VM 220.8-220.8-2)</t>
  </si>
  <si>
    <t xml:space="preserve">Doldurulan sütunlar: Blok 1-də A–F, Blok 2-də A–D. Qalan sütunlar düsturdur və kilidlənib.</t>
  </si>
  <si>
    <t xml:space="preserve">Blok 1 — Bina tikintisi / təqdimi (VM 220.8 birinci abzas, 220.8-1)</t>
  </si>
  <si>
    <t xml:space="preserve">Zona</t>
  </si>
  <si>
    <t xml:space="preserve">Əmsal</t>
  </si>
  <si>
    <t xml:space="preserve">Xüsusi təyinat zonası</t>
  </si>
  <si>
    <t xml:space="preserve">Bakı — zona 1</t>
  </si>
  <si>
    <t xml:space="preserve">Bakı, qəsəbə/kənd</t>
  </si>
  <si>
    <t xml:space="preserve">Satıcı növü</t>
  </si>
  <si>
    <t xml:space="preserve">Sahə növü</t>
  </si>
  <si>
    <t xml:space="preserve">3+ il yaşayış yerində qeydiyyatda
olub (öz yaşayış sahəsi)? [VM 218-
1.1.5.1/5.1-1, tam azad]</t>
  </si>
  <si>
    <t xml:space="preserve">Ümumi sahə (m²)</t>
  </si>
  <si>
    <t xml:space="preserve">Zona əmsalı</t>
  </si>
  <si>
    <t xml:space="preserve">Vergiyə cəlb olunan
sahə (m²)</t>
  </si>
  <si>
    <t xml:space="preserve">Əmlak vergisi (manat)</t>
  </si>
  <si>
    <t xml:space="preserve">Bakı — zona 2</t>
  </si>
  <si>
    <t xml:space="preserve">Gəncə/Sumqayıt/Xırdalan</t>
  </si>
  <si>
    <t xml:space="preserve">Bakı — zona 3,4</t>
  </si>
  <si>
    <t xml:space="preserve">Abşeron q./k. (Xırdalan xaric), Şirvan, Mingəçevir, Naxçıvan, Lənkəran, Yevlax, Şəki, Naftalan</t>
  </si>
  <si>
    <t xml:space="preserve">Bakı — zona 5,6</t>
  </si>
  <si>
    <t xml:space="preserve">Digər rayon/şəhər/qəsəbə</t>
  </si>
  <si>
    <t xml:space="preserve">Bakı — zona 7,8,9</t>
  </si>
  <si>
    <t xml:space="preserve">Xüsusi təyinatlı deyil (adi torpaq)</t>
  </si>
  <si>
    <t xml:space="preserve">Bakı — zona 10,11,12</t>
  </si>
  <si>
    <t xml:space="preserve">Digər rayon/şəhər/qəsəbə/kənd</t>
  </si>
  <si>
    <t xml:space="preserve">CƏMİ (bina):</t>
  </si>
  <si>
    <t xml:space="preserve">Blok 2 — Torpaq sahələrinin təqdim edilməsi (fiziki şəxs, VM 218.4.5, 220.8 ikinci abzas, 220.8-2)</t>
  </si>
  <si>
    <t xml:space="preserve">Torpağın təyinatı</t>
  </si>
  <si>
    <t xml:space="preserve">Sahə (m²)</t>
  </si>
  <si>
    <t xml:space="preserve">Zona (VM 220.8-2 zonaları)</t>
  </si>
  <si>
    <t xml:space="preserve">Xüsusi təyinat
əmsalı</t>
  </si>
  <si>
    <t xml:space="preserve">CƏMİ (torpaq):</t>
  </si>
  <si>
    <t xml:space="preserve">• Bina (VM 220.8, 220.8.1–220.8.4): 15 manat/m² × ərazi əmsalı — Bakı zonaları 1–12 (4,0 … 1,2); Gəncə, Sumqayıt, Xırdalan — 1,5; Abşeron rayonunun qəsəbə və kəndləri (Xırdalan istisna), Şirvan, Mingəçevir, Naxçıvan, Lənkəran, Yevlax, Şəki, Naftalan — 1,2; digər rayon (şəhər), qəsəbə və kəndlər — 0,3. Bina tikintisi fəaliyyəti ilə məşğul olan şəxslər (VM 218.1.3) vergini həmin qaydada tikintinin faktiki yerləşdiyi zona üzrə hesablayır (VM 221.5).</t>
  </si>
  <si>
    <t xml:space="preserve">• Fiziki şəxslərin (VM 218.4.3) qeyri-yaşayış sahələrini təqdim etməsi üzrə vergi 1,5 əmsalla hesablanır (VM 220.8-1).</t>
  </si>
  <si>
    <t xml:space="preserve">• Fiziki şəxslərin xüsusi mülkiyyətində olan yaşayış sahəsinin 30 m²-dək hissəsi vergidən azaddır (VM 218-1.1.5.3) — cədvəldə avtomatik çıxılır.</t>
  </si>
  <si>
    <t xml:space="preserve">• Fiziki şəxs azı 3 təqvim ili ərzində yaşayış yeri üzrə qeydiyyatda olduğu yaşayış sahəsini (və ya yeganə yaşayış sahəsini, orada 3 il yaşadığını təsdiq edən sənədlər olduqda) təqdim edərsə, vergidən tam azaddır (VM 218-1.1.5.1, 218-1.1.5.1-1).</t>
  </si>
  <si>
    <t xml:space="preserve">• Torpaq (VM 218.4.5, 220.8 ikinci abzas): fiziki şəxslər üçün 0,5 manat/m² × eyni ərazi əmsalı. Xüsusi təyinatlı (sənaye, tikinti, nəqliyyat, rabitə, ticarət-məişət xidməti və s.) torpaqlar üçün əlavə əmsal (VM 220.8-2): Bakı və onun qəsəbə və kəndləri — 1,5; Gəncə, Sumqayıt, Xırdalan — 1,3; Abşeron qəsəbə və kəndləri, Şirvan, Mingəçevir, Naxçıvan, Lənkəran, Yevlax, Şəki, Naftalan — 1,2; digər — 1,1. G sütunu təyinat və zonaya görə avtomatik hesablanır.</t>
  </si>
  <si>
    <t xml:space="preserve">• Kənd təsərrüfatı təyinatlı torpaqlar üzrə vergi torpaq vergisinin 2 misli məbləğində hesablanır və zona əmsalları tətbiq olunmur (VM 220.8, 206.1-1) — bu hal hesablayıcıya daxil edilməyib.</t>
  </si>
  <si>
    <t xml:space="preserve">• Bəyannamə: tikinti-quraşdırma işlərinin başladığı rübdə hesablanır, sonrakı ayın 20-dək təqdim edilir; hesablanmış vergi bərabər hissələrlə hər rübün 20-dək 10%-lik paylarla ödənilir (VM 221.5).</t>
  </si>
  <si>
    <t xml:space="preserve">• Mənbə: Vergi Məcəlləsi, maddə 218-1.1.5, 220.8–220.8-2, 221.5 (e-qanun.az, 15.10.2026 redaksiyası).</t>
  </si>
  <si>
    <t xml:space="preserve">Sadələşdirilmiş vergi — fərdi fəaliyyət, mərc/lotereya, nağd pul (VM 220.9-220.12)</t>
  </si>
  <si>
    <t xml:space="preserve">Doldurulan sütunlar: Blok 1-də A–C və E, Blok 2-də A–C, Blok 3-də A–B. Qalan sütunlar düsturdur və kilidlənib.</t>
  </si>
  <si>
    <t xml:space="preserve">Blok 1 — Fərdi qaydada fəaliyyət göstərən fiziki şəxslər (muzdlu işçisiz, VM 220.10-220.11)</t>
  </si>
  <si>
    <t xml:space="preserve">Fəaliyyət növü</t>
  </si>
  <si>
    <t xml:space="preserve">Aylıq vergi (manat)</t>
  </si>
  <si>
    <t xml:space="preserve">Fəaliyyət</t>
  </si>
  <si>
    <t xml:space="preserve">Aylıq baza (manat)</t>
  </si>
  <si>
    <t xml:space="preserve">Toy/şənlik aparıcılığı, çalğıçılıq, rəqqaslıq, aşıqlıq, məzhəkəçilik</t>
  </si>
  <si>
    <t xml:space="preserve">Bakı (kənd/qəsəbə daxil)</t>
  </si>
  <si>
    <t xml:space="preserve">Fərdi foto/audio-video xidməti (studiya istisna)</t>
  </si>
  <si>
    <t xml:space="preserve">Çəkməçi, pinəçi</t>
  </si>
  <si>
    <t xml:space="preserve">Saat/televizor/soyuducu və s. məişət cihazı təmiri</t>
  </si>
  <si>
    <t xml:space="preserve">Ev qulluqçusu/dayə/fərdi sürücü/təmizlik/bağban/aşbaz/gözətçi/ofisiant</t>
  </si>
  <si>
    <t xml:space="preserve">Nəqqaşlıq emalatxanası</t>
  </si>
  <si>
    <t xml:space="preserve">Fərdi bərbər fəaliyyəti</t>
  </si>
  <si>
    <t xml:space="preserve">Fərdi dərzi fəaliyyəti</t>
  </si>
  <si>
    <t xml:space="preserve">Fərdi baytarlıq xidməti</t>
  </si>
  <si>
    <t xml:space="preserve">Blok 2 — İdman mərc oyunları və lotereya (VM 220.9, 220.9-1)</t>
  </si>
  <si>
    <t xml:space="preserve">Rol</t>
  </si>
  <si>
    <t xml:space="preserve">Əldə edilmiş vəsait /
alınan haqq (manat)</t>
  </si>
  <si>
    <t xml:space="preserve">Dərəcə</t>
  </si>
  <si>
    <t xml:space="preserve">Vergi (manat)</t>
  </si>
  <si>
    <t xml:space="preserve">Blok 3 — Bank/ödəniş hesabından nağd pul çıxarılması (VM 220.12)</t>
  </si>
  <si>
    <t xml:space="preserve">Çıxarılan nağd məbləğ (manat)</t>
  </si>
  <si>
    <t xml:space="preserve">• Fərdi fəaliyyət (VM 220.10-220.11): yalnız muzdlu işçi CƏLB ETMƏDƏN, fərdi qaydada fəaliyyət göstərən fiziki şəxslərə aiddir. Aylıq sabit məbləğ × zona əmsalı. Bir neçə zonada fəaliyyət göstərsə, ən yüksək əmsallı zona üzrə ödənilir (VM 221.8.2). Bu fəaliyyət üzrə bəyannamə verilmir (VM 221.8.3) — "qəbz" əsasında əvvəlcədən ödənilir.</t>
  </si>
  <si>
    <t xml:space="preserve">• İdman mərc/lotereya (VM 220.9, 220.9-1): operator/təşkilatçı — satışdan əldə edilən vəsaitin 6%-i; satıcı — operatorun/təşkilatçının ona verdiyi haqqın (mükafatın) 4%-i.</t>
  </si>
  <si>
    <t xml:space="preserve">• Nağd pul çıxarılması (VM 220.12): hüquqi şəxs və fərdi sahibkarların bank və digər ödəniş hesablarından nağd qaydada pul çıxarılmasına 1% — bu, ayrıca əməliyyat vergisidir, yuxarıdakı dövriyyə vergisindən asılı deyil.</t>
  </si>
  <si>
    <t xml:space="preserve">• Mənbə: Vergi Məcəlləsi, maddə 220.9–220.12, 221.8 (e-qanun.az, 15.10.2026 redaksiyası).</t>
  </si>
</sst>
</file>

<file path=xl/styles.xml><?xml version="1.0" encoding="utf-8"?>
<styleSheet xmlns="http://schemas.openxmlformats.org/spreadsheetml/2006/main">
  <numFmts count="8">
    <numFmt numFmtId="164" formatCode="General"/>
    <numFmt numFmtId="165" formatCode="#,##0.00"/>
    <numFmt numFmtId="166" formatCode="dd\.mm\.yyyy"/>
    <numFmt numFmtId="167" formatCode="0%"/>
    <numFmt numFmtId="168" formatCode="mm\.yyyy"/>
    <numFmt numFmtId="169" formatCode="#,##0.00;\-#,##0.00;&quot;&quot;"/>
    <numFmt numFmtId="170" formatCode="0.0%"/>
    <numFmt numFmtId="171" formatCode="0.00"/>
  </numFmts>
  <fonts count="24">
    <font>
      <sz val="11"/>
      <color theme="1"/>
      <name val="Calibri"/>
      <family val="2"/>
      <charset val="1"/>
    </font>
    <font>
      <sz val="10"/>
      <name val="Arial"/>
      <family val="0"/>
    </font>
    <font>
      <sz val="10"/>
      <name val="Arial"/>
      <family val="0"/>
    </font>
    <font>
      <sz val="10"/>
      <name val="Arial"/>
      <family val="0"/>
    </font>
    <font>
      <sz val="11"/>
      <color rgb="FF000000"/>
      <name val="Arial"/>
      <family val="0"/>
      <charset val="1"/>
    </font>
    <font>
      <b val="true"/>
      <sz val="18"/>
      <name val="Arial"/>
      <family val="0"/>
      <charset val="1"/>
    </font>
    <font>
      <i val="true"/>
      <sz val="12"/>
      <color rgb="FF000000"/>
      <name val="Arial"/>
      <family val="0"/>
      <charset val="1"/>
    </font>
    <font>
      <i val="true"/>
      <sz val="10"/>
      <color rgb="FF000000"/>
      <name val="Arial"/>
      <family val="0"/>
      <charset val="1"/>
    </font>
    <font>
      <b val="true"/>
      <sz val="14"/>
      <color rgb="FF000000"/>
      <name val="Arial"/>
      <family val="0"/>
      <charset val="1"/>
    </font>
    <font>
      <b val="true"/>
      <u val="single"/>
      <sz val="10"/>
      <color rgb="FF000000"/>
      <name val="Arial"/>
      <family val="0"/>
      <charset val="1"/>
    </font>
    <font>
      <sz val="10"/>
      <color rgb="FF000000"/>
      <name val="Arial"/>
      <family val="0"/>
      <charset val="1"/>
    </font>
    <font>
      <sz val="10"/>
      <name val="Arial"/>
      <family val="0"/>
      <charset val="1"/>
    </font>
    <font>
      <b val="true"/>
      <sz val="12"/>
      <name val="Arial"/>
      <family val="0"/>
      <charset val="1"/>
    </font>
    <font>
      <i val="true"/>
      <sz val="9"/>
      <color rgb="FF000000"/>
      <name val="Arial"/>
      <family val="0"/>
      <charset val="1"/>
    </font>
    <font>
      <i val="true"/>
      <sz val="8"/>
      <color rgb="FF000000"/>
      <name val="Arial"/>
      <family val="0"/>
      <charset val="1"/>
    </font>
    <font>
      <b val="true"/>
      <sz val="10"/>
      <color rgb="FF000000"/>
      <name val="Arial"/>
      <family val="0"/>
      <charset val="1"/>
    </font>
    <font>
      <b val="true"/>
      <sz val="12"/>
      <color rgb="FF000000"/>
      <name val="Arial"/>
      <family val="0"/>
      <charset val="1"/>
    </font>
    <font>
      <b val="true"/>
      <sz val="16"/>
      <color rgb="FF000000"/>
      <name val="Arial"/>
      <family val="0"/>
      <charset val="1"/>
    </font>
    <font>
      <b val="true"/>
      <sz val="13"/>
      <color rgb="FF000000"/>
      <name val="Arial"/>
      <family val="0"/>
      <charset val="1"/>
    </font>
    <font>
      <b val="true"/>
      <sz val="17"/>
      <color rgb="FF000000"/>
      <name val="Arial"/>
      <family val="0"/>
      <charset val="1"/>
    </font>
    <font>
      <b val="true"/>
      <sz val="10"/>
      <name val="Arial"/>
      <family val="0"/>
      <charset val="1"/>
    </font>
    <font>
      <b val="true"/>
      <i val="true"/>
      <sz val="11"/>
      <color rgb="FF000000"/>
      <name val="Arial"/>
      <family val="0"/>
      <charset val="1"/>
    </font>
    <font>
      <b val="true"/>
      <sz val="14"/>
      <name val="Arial"/>
      <family val="0"/>
      <charset val="1"/>
    </font>
    <font>
      <b val="true"/>
      <sz val="11"/>
      <color rgb="FF000000"/>
      <name val="Arial"/>
      <family val="0"/>
      <charset val="1"/>
    </font>
  </fonts>
  <fills count="2">
    <fill>
      <patternFill patternType="none"/>
    </fill>
    <fill>
      <patternFill patternType="gray125"/>
    </fill>
  </fills>
  <borders count="6">
    <border diagonalUp="false" diagonalDown="false">
      <left/>
      <right/>
      <top/>
      <bottom/>
      <diagonal/>
    </border>
    <border diagonalUp="false" diagonalDown="false">
      <left/>
      <right/>
      <top/>
      <bottom style="thin"/>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style="thin"/>
      <top/>
      <bottom style="thin"/>
      <diagonal/>
    </border>
    <border diagonalUp="false" diagonalDown="false">
      <left/>
      <right/>
      <top style="thin"/>
      <bottom/>
      <diagonal/>
    </border>
    <border diagonalUp="false" diagonalDown="false">
      <left/>
      <right style="thin">
        <color rgb="FFBFBFBF"/>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true">
      <alignment horizontal="left" vertical="center" textRotation="0" wrapText="false" indent="1" shrinkToFit="false"/>
      <protection locked="true" hidden="true"/>
    </xf>
    <xf numFmtId="164" fontId="14" fillId="0" borderId="0" xfId="0" applyFont="true" applyBorder="tru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true"/>
    </xf>
    <xf numFmtId="164" fontId="7" fillId="0" borderId="0" xfId="0" applyFont="true" applyBorder="true" applyAlignment="true" applyProtection="true">
      <alignment horizontal="general" vertical="bottom" textRotation="0" wrapText="false" indent="0" shrinkToFit="false"/>
      <protection locked="true" hidden="true"/>
    </xf>
    <xf numFmtId="164" fontId="15" fillId="0" borderId="0" xfId="0" applyFont="true" applyBorder="false" applyAlignment="true" applyProtection="true">
      <alignment horizontal="general" vertical="bottom" textRotation="0" wrapText="false" indent="0" shrinkToFit="false"/>
      <protection locked="true" hidden="true"/>
    </xf>
    <xf numFmtId="164" fontId="15" fillId="0" borderId="0" xfId="0" applyFont="true" applyBorder="false" applyAlignment="true" applyProtection="true">
      <alignment horizontal="right" vertical="bottom" textRotation="0" wrapText="false" indent="0" shrinkToFit="false"/>
      <protection locked="true" hidden="true"/>
    </xf>
    <xf numFmtId="164" fontId="16" fillId="0" borderId="2" xfId="0" applyFont="true" applyBorder="true" applyAlignment="true" applyProtection="true">
      <alignment horizontal="left" vertical="center" textRotation="0" wrapText="false" indent="0" shrinkToFit="false"/>
      <protection locked="true" hidden="true"/>
    </xf>
    <xf numFmtId="165" fontId="17" fillId="0" borderId="2" xfId="0" applyFont="true" applyBorder="true" applyAlignment="true" applyProtection="true">
      <alignment horizontal="right" vertical="center" textRotation="0" wrapText="false" indent="0" shrinkToFit="false"/>
      <protection locked="true" hidden="true"/>
    </xf>
    <xf numFmtId="164" fontId="14" fillId="0" borderId="0" xfId="0" applyFont="true" applyBorder="true" applyAlignment="true" applyProtection="true">
      <alignment horizontal="general" vertical="bottom" textRotation="0" wrapText="false" indent="0" shrinkToFit="false"/>
      <protection locked="true" hidden="true"/>
    </xf>
    <xf numFmtId="164" fontId="18" fillId="0" borderId="3" xfId="0" applyFont="true" applyBorder="true" applyAlignment="true" applyProtection="true">
      <alignment horizontal="general" vertical="bottom" textRotation="0" wrapText="false" indent="0" shrinkToFit="false"/>
      <protection locked="true" hidden="true"/>
    </xf>
    <xf numFmtId="165" fontId="19" fillId="0" borderId="3" xfId="0" applyFont="true" applyBorder="true" applyAlignment="true" applyProtection="true">
      <alignment horizontal="right" vertical="center" textRotation="0" wrapText="false" indent="0" shrinkToFit="false"/>
      <protection locked="true" hidden="true"/>
    </xf>
    <xf numFmtId="164" fontId="20" fillId="0" borderId="0" xfId="0" applyFont="true" applyBorder="true" applyAlignment="true" applyProtection="false">
      <alignment horizontal="general" vertical="bottom" textRotation="0" wrapText="false" indent="0" shrinkToFit="false"/>
      <protection locked="true" hidden="false"/>
    </xf>
    <xf numFmtId="166" fontId="4" fillId="0" borderId="2" xfId="0" applyFont="true" applyBorder="true" applyAlignment="true" applyProtection="true">
      <alignment horizontal="general" vertical="bottom" textRotation="0" wrapText="false" indent="0" shrinkToFit="false"/>
      <protection locked="fals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5" fontId="4" fillId="0" borderId="0" xfId="0" applyFont="true" applyBorder="false" applyAlignment="true" applyProtection="true">
      <alignment horizontal="general" vertical="bottom" textRotation="0" wrapText="false" indent="0" shrinkToFit="false"/>
      <protection locked="true" hidden="true"/>
    </xf>
    <xf numFmtId="165" fontId="20" fillId="0" borderId="0" xfId="0" applyFont="true" applyBorder="false" applyAlignment="true" applyProtection="true">
      <alignment horizontal="general" vertical="bottom" textRotation="0" wrapText="false" indent="0" shrinkToFit="false"/>
      <protection locked="true" hidden="true"/>
    </xf>
    <xf numFmtId="164" fontId="11" fillId="0" borderId="0" xfId="0" applyFont="true" applyBorder="true" applyAlignment="true" applyProtection="false">
      <alignment horizontal="general" vertical="bottom" textRotation="0" wrapText="true" indent="0" shrinkToFit="false"/>
      <protection locked="true" hidden="false"/>
    </xf>
    <xf numFmtId="164" fontId="15" fillId="0" borderId="1" xfId="0" applyFont="true" applyBorder="true" applyAlignment="true" applyProtection="true">
      <alignment horizontal="center" vertical="center" textRotation="0" wrapText="true" indent="0" shrinkToFit="false"/>
      <protection locked="true" hidden="true"/>
    </xf>
    <xf numFmtId="164" fontId="20" fillId="0" borderId="1" xfId="0" applyFont="true" applyBorder="true" applyAlignment="true" applyProtection="true">
      <alignment horizontal="general" vertical="bottom" textRotation="0" wrapText="false" indent="0" shrinkToFit="false"/>
      <protection locked="true" hidden="true"/>
    </xf>
    <xf numFmtId="164" fontId="10" fillId="0" borderId="2" xfId="0" applyFont="true" applyBorder="true" applyAlignment="true" applyProtection="true">
      <alignment horizontal="left" vertical="center" textRotation="0" wrapText="true" indent="0" shrinkToFit="false"/>
      <protection locked="false" hidden="false"/>
    </xf>
    <xf numFmtId="164" fontId="10" fillId="0" borderId="2" xfId="0" applyFont="true" applyBorder="true" applyAlignment="true" applyProtection="true">
      <alignment horizontal="center" vertical="center" textRotation="0" wrapText="true" indent="0" shrinkToFit="false"/>
      <protection locked="false" hidden="false"/>
    </xf>
    <xf numFmtId="165" fontId="10" fillId="0" borderId="2" xfId="0" applyFont="true" applyBorder="true" applyAlignment="true" applyProtection="true">
      <alignment horizontal="right" vertical="center" textRotation="0" wrapText="false" indent="0" shrinkToFit="false"/>
      <protection locked="false" hidden="false"/>
    </xf>
    <xf numFmtId="167" fontId="10" fillId="0" borderId="2" xfId="0" applyFont="true" applyBorder="true" applyAlignment="true" applyProtection="true">
      <alignment horizontal="center" vertical="center" textRotation="0" wrapText="false" indent="0" shrinkToFit="false"/>
      <protection locked="true" hidden="true"/>
    </xf>
    <xf numFmtId="165" fontId="10" fillId="0" borderId="2" xfId="0" applyFont="true" applyBorder="true" applyAlignment="true" applyProtection="true">
      <alignment horizontal="right" vertical="center" textRotation="0" wrapText="false" indent="0" shrinkToFit="false"/>
      <protection locked="true" hidden="true"/>
    </xf>
    <xf numFmtId="165" fontId="15" fillId="0" borderId="2" xfId="0" applyFont="true" applyBorder="true" applyAlignment="true" applyProtection="true">
      <alignment horizontal="right" vertical="center" textRotation="0" wrapText="false" indent="0" shrinkToFit="false"/>
      <protection locked="true" hidden="true"/>
    </xf>
    <xf numFmtId="164" fontId="10" fillId="0" borderId="2" xfId="0" applyFont="true" applyBorder="true" applyAlignment="true" applyProtection="true">
      <alignment horizontal="left" vertical="center" textRotation="0" wrapText="true" indent="0" shrinkToFit="false"/>
      <protection locked="true" hidden="true"/>
    </xf>
    <xf numFmtId="164" fontId="4" fillId="0" borderId="0" xfId="0" applyFont="true" applyBorder="false" applyAlignment="true" applyProtection="true">
      <alignment horizontal="general" vertical="top" textRotation="0" wrapText="true" indent="0" shrinkToFit="false"/>
      <protection locked="true" hidden="true"/>
    </xf>
    <xf numFmtId="164" fontId="13" fillId="0" borderId="0" xfId="0" applyFont="true" applyBorder="false" applyAlignment="true" applyProtection="true">
      <alignment horizontal="general" vertical="bottom" textRotation="0" wrapText="false" indent="0" shrinkToFit="false"/>
      <protection locked="true" hidden="true"/>
    </xf>
    <xf numFmtId="164" fontId="4" fillId="0" borderId="4" xfId="0" applyFont="true" applyBorder="true" applyAlignment="true" applyProtection="true">
      <alignment horizontal="general" vertical="bottom" textRotation="0" wrapText="false" indent="0" shrinkToFit="false"/>
      <protection locked="true" hidden="true"/>
    </xf>
    <xf numFmtId="164" fontId="21" fillId="0" borderId="4" xfId="0" applyFont="true" applyBorder="true" applyAlignment="true" applyProtection="true">
      <alignment horizontal="right" vertical="bottom" textRotation="0" wrapText="false" indent="0" shrinkToFit="false"/>
      <protection locked="true" hidden="true"/>
    </xf>
    <xf numFmtId="165" fontId="16" fillId="0" borderId="4" xfId="0" applyFont="true" applyBorder="true" applyAlignment="true" applyProtection="true">
      <alignment horizontal="general" vertical="bottom" textRotation="0" wrapText="false" indent="0" shrinkToFit="false"/>
      <protection locked="true" hidden="true"/>
    </xf>
    <xf numFmtId="164" fontId="13" fillId="0" borderId="0" xfId="0" applyFont="true" applyBorder="true" applyAlignment="true" applyProtection="true">
      <alignment horizontal="general" vertical="bottom" textRotation="0" wrapText="false" indent="0" shrinkToFit="false"/>
      <protection locked="true" hidden="true"/>
    </xf>
    <xf numFmtId="164" fontId="13" fillId="0" borderId="0" xfId="0" applyFont="true" applyBorder="true" applyAlignment="true" applyProtection="true">
      <alignment horizontal="general" vertical="bottom" textRotation="0" wrapText="true" indent="0" shrinkToFit="false"/>
      <protection locked="true" hidden="true"/>
    </xf>
    <xf numFmtId="164" fontId="22" fillId="0" borderId="0" xfId="0" applyFont="true" applyBorder="false" applyAlignment="tru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11" fillId="0" borderId="2" xfId="0" applyFont="true" applyBorder="true" applyAlignment="true" applyProtection="true">
      <alignment horizontal="general" vertical="bottom" textRotation="0" wrapText="false" indent="0" shrinkToFit="false"/>
      <protection locked="false" hidden="false"/>
    </xf>
    <xf numFmtId="168" fontId="11" fillId="0" borderId="2" xfId="0" applyFont="true" applyBorder="true" applyAlignment="true" applyProtection="true">
      <alignment horizontal="general" vertical="bottom" textRotation="0" wrapText="false" indent="0" shrinkToFit="false"/>
      <protection locked="false" hidden="false"/>
    </xf>
    <xf numFmtId="164" fontId="20" fillId="0" borderId="1" xfId="0" applyFont="true" applyBorder="true" applyAlignment="true" applyProtection="false">
      <alignment horizontal="general" vertical="bottom" textRotation="0" wrapText="true" indent="0" shrinkToFit="false"/>
      <protection locked="true" hidden="false"/>
    </xf>
    <xf numFmtId="168" fontId="11" fillId="0" borderId="2" xfId="0" applyFont="true" applyBorder="true" applyAlignment="true" applyProtection="true">
      <alignment horizontal="general" vertical="bottom" textRotation="0" wrapText="false" indent="0" shrinkToFit="false"/>
      <protection locked="true" hidden="true"/>
    </xf>
    <xf numFmtId="165" fontId="11" fillId="0" borderId="2" xfId="0" applyFont="true" applyBorder="true" applyAlignment="true" applyProtection="true">
      <alignment horizontal="general" vertical="bottom" textRotation="0" wrapText="false" indent="0" shrinkToFit="false"/>
      <protection locked="false" hidden="false"/>
    </xf>
    <xf numFmtId="169" fontId="11" fillId="0" borderId="2" xfId="0" applyFont="true" applyBorder="true" applyAlignment="true" applyProtection="true">
      <alignment horizontal="general" vertical="bottom" textRotation="0" wrapText="false" indent="0" shrinkToFit="false"/>
      <protection locked="true" hidden="true"/>
    </xf>
    <xf numFmtId="165" fontId="11" fillId="0" borderId="2" xfId="0" applyFont="true" applyBorder="true" applyAlignment="true" applyProtection="true">
      <alignment horizontal="general" vertical="bottom" textRotation="0" wrapText="false" indent="0" shrinkToFit="false"/>
      <protection locked="true" hidden="true"/>
    </xf>
    <xf numFmtId="164" fontId="11" fillId="0" borderId="2" xfId="0" applyFont="true" applyBorder="true" applyAlignment="true" applyProtection="true">
      <alignment horizontal="general" vertical="top" textRotation="0" wrapText="true" indent="0" shrinkToFit="false"/>
      <protection locked="true" hidden="true"/>
    </xf>
    <xf numFmtId="170" fontId="11" fillId="0" borderId="2" xfId="0" applyFont="true" applyBorder="true" applyAlignment="true" applyProtection="true">
      <alignment horizontal="general" vertical="bottom" textRotation="0" wrapText="false" indent="0" shrinkToFit="false"/>
      <protection locked="true" hidden="true"/>
    </xf>
    <xf numFmtId="164" fontId="11" fillId="0" borderId="2" xfId="0" applyFont="true" applyBorder="true" applyAlignment="true" applyProtection="true">
      <alignment horizontal="general" vertical="bottom" textRotation="0" wrapText="false" indent="0" shrinkToFit="false"/>
      <protection locked="true" hidden="true"/>
    </xf>
    <xf numFmtId="166" fontId="11" fillId="0" borderId="2" xfId="0" applyFont="true" applyBorder="true" applyAlignment="true" applyProtection="true">
      <alignment horizontal="general" vertical="bottom" textRotation="0" wrapText="false" indent="0" shrinkToFit="false"/>
      <protection locked="true" hidden="true"/>
    </xf>
    <xf numFmtId="164" fontId="20" fillId="0"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true" applyAlignment="true" applyProtection="true">
      <alignment horizontal="general" vertical="bottom" textRotation="0" wrapText="false" indent="0" shrinkToFit="false"/>
      <protection locked="true" hidden="true"/>
    </xf>
    <xf numFmtId="164" fontId="10" fillId="0" borderId="2" xfId="0" applyFont="true" applyBorder="true" applyAlignment="true" applyProtection="true">
      <alignment horizontal="right" vertical="center" textRotation="0" wrapText="false" indent="0" shrinkToFit="false"/>
      <protection locked="false" hidden="false"/>
    </xf>
    <xf numFmtId="171" fontId="10" fillId="0" borderId="2" xfId="0" applyFont="true" applyBorder="true" applyAlignment="true" applyProtection="true">
      <alignment horizontal="right" vertical="center" textRotation="0" wrapText="false" indent="0" shrinkToFit="false"/>
      <protection locked="true" hidden="true"/>
    </xf>
    <xf numFmtId="164" fontId="4" fillId="0" borderId="2" xfId="0" applyFont="true" applyBorder="true" applyAlignment="true" applyProtection="true">
      <alignment horizontal="left" vertical="center" textRotation="0" wrapText="false" indent="0" shrinkToFit="false"/>
      <protection locked="true" hidden="true"/>
    </xf>
    <xf numFmtId="164" fontId="15" fillId="0" borderId="5" xfId="0" applyFont="true" applyBorder="true" applyAlignment="true" applyProtection="true">
      <alignment horizontal="center" vertical="center" textRotation="0" wrapText="true" indent="0" shrinkToFit="false"/>
      <protection locked="true" hidden="true"/>
    </xf>
    <xf numFmtId="167" fontId="10" fillId="0" borderId="2" xfId="0" applyFont="true" applyBorder="true" applyAlignment="true" applyProtection="true">
      <alignment horizontal="center" vertical="center"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Sadelesdirilmisvergihesablanmasi.xlsx" TargetMode="External"/><Relationship Id="rId2" Type="http://schemas.openxmlformats.org/officeDocument/2006/relationships/hyperlink" Target="Sadelesdirilmisvergihesablanmasi.xlsx" TargetMode="External"/><Relationship Id="rId3" Type="http://schemas.openxmlformats.org/officeDocument/2006/relationships/hyperlink" Target="Sadelesdirilmisvergihesablanmasi.xlsx" TargetMode="External"/><Relationship Id="rId4" Type="http://schemas.openxmlformats.org/officeDocument/2006/relationships/hyperlink" Target="Sadelesdirilmisvergihesablanmasi.xlsx" TargetMode="External"/><Relationship Id="rId5" Type="http://schemas.openxmlformats.org/officeDocument/2006/relationships/hyperlink" Target="Sadelesdirilmisvergihesablanmasi.xlsx" TargetMode="External"/><Relationship Id="rId6" Type="http://schemas.openxmlformats.org/officeDocument/2006/relationships/hyperlink" Target="Sadelesdirilmis_Vergi_Hesablayicisi_v2.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22"/>
    <col collapsed="false" customWidth="true" hidden="false" outlineLevel="0" max="3" min="3" style="1" width="14"/>
    <col collapsed="false" customWidth="true" hidden="false" outlineLevel="0" max="4" min="4" style="1" width="16"/>
    <col collapsed="false" customWidth="true" hidden="false" outlineLevel="0" max="9" min="5" style="1" width="14"/>
  </cols>
  <sheetData>
    <row r="1" customFormat="false" ht="15" hidden="false" customHeight="true" outlineLevel="0" collapsed="false">
      <c r="A1" s="2"/>
      <c r="B1" s="2"/>
      <c r="C1" s="2"/>
      <c r="D1" s="2"/>
      <c r="E1" s="2"/>
      <c r="F1" s="2"/>
      <c r="G1" s="2"/>
      <c r="H1" s="2"/>
      <c r="I1" s="2"/>
    </row>
    <row r="2" customFormat="false" ht="15" hidden="false" customHeight="true" outlineLevel="0" collapsed="false">
      <c r="A2" s="2"/>
      <c r="B2" s="2"/>
      <c r="C2" s="2"/>
      <c r="D2" s="2"/>
      <c r="E2" s="2"/>
      <c r="F2" s="2"/>
      <c r="G2" s="2"/>
      <c r="H2" s="2"/>
      <c r="I2" s="2"/>
    </row>
    <row r="3" customFormat="false" ht="15" hidden="false" customHeight="true" outlineLevel="0" collapsed="false">
      <c r="A3" s="2"/>
      <c r="B3" s="3" t="s">
        <v>0</v>
      </c>
      <c r="C3" s="3"/>
      <c r="D3" s="3"/>
      <c r="E3" s="3"/>
      <c r="F3" s="3"/>
      <c r="G3" s="3"/>
      <c r="H3" s="3"/>
      <c r="I3" s="3"/>
    </row>
    <row r="4" customFormat="false" ht="15" hidden="false" customHeight="true" outlineLevel="0" collapsed="false">
      <c r="A4" s="2"/>
      <c r="B4" s="3"/>
      <c r="C4" s="3"/>
      <c r="D4" s="3"/>
      <c r="E4" s="3"/>
      <c r="F4" s="3"/>
      <c r="G4" s="3"/>
      <c r="H4" s="3"/>
      <c r="I4" s="3"/>
    </row>
    <row r="5" customFormat="false" ht="15" hidden="false" customHeight="true" outlineLevel="0" collapsed="false">
      <c r="A5" s="2"/>
      <c r="B5" s="3"/>
      <c r="C5" s="3"/>
      <c r="D5" s="3"/>
      <c r="E5" s="3"/>
      <c r="F5" s="3"/>
      <c r="G5" s="3"/>
      <c r="H5" s="3"/>
      <c r="I5" s="3"/>
    </row>
    <row r="6" customFormat="false" ht="21.75" hidden="false" customHeight="true" outlineLevel="0" collapsed="false">
      <c r="A6" s="2"/>
      <c r="B6" s="4" t="s">
        <v>1</v>
      </c>
      <c r="C6" s="4"/>
      <c r="D6" s="4"/>
      <c r="E6" s="4"/>
      <c r="F6" s="4"/>
      <c r="G6" s="4"/>
      <c r="H6" s="4"/>
      <c r="I6" s="4"/>
    </row>
    <row r="7" customFormat="false" ht="15" hidden="false" customHeight="true" outlineLevel="0" collapsed="false">
      <c r="A7" s="2"/>
      <c r="B7" s="2"/>
      <c r="C7" s="2"/>
      <c r="D7" s="2"/>
      <c r="E7" s="2"/>
      <c r="F7" s="2"/>
      <c r="G7" s="2"/>
      <c r="H7" s="2"/>
      <c r="I7" s="2"/>
    </row>
    <row r="8" customFormat="false" ht="15" hidden="false" customHeight="true" outlineLevel="0" collapsed="false">
      <c r="A8" s="2"/>
      <c r="B8" s="5" t="s">
        <v>2</v>
      </c>
      <c r="C8" s="5"/>
      <c r="D8" s="5"/>
      <c r="E8" s="5"/>
      <c r="F8" s="5"/>
      <c r="G8" s="5"/>
      <c r="H8" s="5"/>
      <c r="I8" s="5"/>
    </row>
    <row r="9" customFormat="false" ht="15" hidden="false" customHeight="true" outlineLevel="0" collapsed="false">
      <c r="A9" s="2"/>
      <c r="B9" s="2"/>
      <c r="C9" s="2"/>
      <c r="D9" s="2"/>
      <c r="E9" s="2"/>
      <c r="F9" s="2"/>
      <c r="G9" s="2"/>
      <c r="H9" s="2"/>
      <c r="I9" s="2"/>
    </row>
    <row r="10" customFormat="false" ht="15" hidden="false" customHeight="true" outlineLevel="0" collapsed="false">
      <c r="A10" s="2"/>
      <c r="B10" s="2"/>
      <c r="C10" s="2"/>
      <c r="D10" s="2"/>
      <c r="E10" s="2"/>
      <c r="F10" s="2"/>
      <c r="G10" s="2"/>
      <c r="H10" s="2"/>
      <c r="I10" s="2"/>
    </row>
    <row r="11" customFormat="false" ht="17.25" hidden="false" customHeight="true" outlineLevel="0" collapsed="false">
      <c r="A11" s="2"/>
      <c r="B11" s="6" t="s">
        <v>3</v>
      </c>
      <c r="C11" s="6"/>
      <c r="D11" s="6"/>
      <c r="E11" s="6"/>
      <c r="F11" s="6"/>
      <c r="G11" s="6"/>
      <c r="H11" s="6"/>
      <c r="I11" s="6"/>
    </row>
    <row r="12" customFormat="false" ht="15" hidden="false" customHeight="true" outlineLevel="0" collapsed="false">
      <c r="A12" s="2"/>
      <c r="B12" s="2"/>
      <c r="C12" s="2"/>
      <c r="D12" s="2"/>
      <c r="E12" s="2"/>
      <c r="F12" s="2"/>
      <c r="G12" s="2"/>
      <c r="H12" s="2"/>
      <c r="I12" s="2"/>
    </row>
    <row r="13" customFormat="false" ht="30" hidden="false" customHeight="true" outlineLevel="0" collapsed="false">
      <c r="A13" s="2"/>
      <c r="B13" s="7" t="s">
        <v>4</v>
      </c>
      <c r="C13" s="7"/>
      <c r="D13" s="8" t="s">
        <v>5</v>
      </c>
      <c r="E13" s="8"/>
      <c r="F13" s="8"/>
      <c r="G13" s="8"/>
      <c r="H13" s="8"/>
      <c r="I13" s="8"/>
    </row>
    <row r="14" customFormat="false" ht="30" hidden="false" customHeight="true" outlineLevel="0" collapsed="false">
      <c r="A14" s="2"/>
      <c r="B14" s="7" t="s">
        <v>6</v>
      </c>
      <c r="C14" s="7"/>
      <c r="D14" s="8" t="s">
        <v>7</v>
      </c>
      <c r="E14" s="8"/>
      <c r="F14" s="8"/>
      <c r="G14" s="8"/>
      <c r="H14" s="8"/>
      <c r="I14" s="8"/>
    </row>
    <row r="15" customFormat="false" ht="30" hidden="false" customHeight="true" outlineLevel="0" collapsed="false">
      <c r="A15" s="2"/>
      <c r="B15" s="7" t="s">
        <v>8</v>
      </c>
      <c r="C15" s="7"/>
      <c r="D15" s="8" t="s">
        <v>9</v>
      </c>
      <c r="E15" s="8"/>
      <c r="F15" s="8"/>
      <c r="G15" s="8"/>
      <c r="H15" s="8"/>
      <c r="I15" s="8"/>
    </row>
    <row r="16" customFormat="false" ht="30" hidden="false" customHeight="true" outlineLevel="0" collapsed="false">
      <c r="A16" s="2"/>
      <c r="B16" s="7" t="s">
        <v>10</v>
      </c>
      <c r="C16" s="7"/>
      <c r="D16" s="8" t="s">
        <v>11</v>
      </c>
      <c r="E16" s="8"/>
      <c r="F16" s="8"/>
      <c r="G16" s="8"/>
      <c r="H16" s="8"/>
      <c r="I16" s="8"/>
    </row>
    <row r="17" customFormat="false" ht="30" hidden="false" customHeight="true" outlineLevel="0" collapsed="false">
      <c r="A17" s="2"/>
      <c r="B17" s="7" t="s">
        <v>12</v>
      </c>
      <c r="C17" s="7"/>
      <c r="D17" s="8" t="s">
        <v>13</v>
      </c>
      <c r="E17" s="8"/>
      <c r="F17" s="8"/>
      <c r="G17" s="8"/>
      <c r="H17" s="8"/>
      <c r="I17" s="8"/>
    </row>
    <row r="18" customFormat="false" ht="15" hidden="false" customHeight="true" outlineLevel="0" collapsed="false">
      <c r="A18" s="2"/>
      <c r="B18" s="9" t="s">
        <v>14</v>
      </c>
      <c r="C18" s="2"/>
      <c r="D18" s="10" t="s">
        <v>15</v>
      </c>
      <c r="E18" s="2"/>
      <c r="F18" s="2"/>
      <c r="G18" s="2"/>
      <c r="H18" s="2"/>
      <c r="I18" s="2"/>
    </row>
    <row r="19" customFormat="false" ht="15" hidden="false" customHeight="true" outlineLevel="0" collapsed="false">
      <c r="A19" s="2"/>
      <c r="B19" s="2"/>
      <c r="C19" s="2"/>
      <c r="D19" s="2"/>
      <c r="E19" s="2"/>
      <c r="F19" s="2"/>
      <c r="G19" s="2"/>
      <c r="H19" s="2"/>
      <c r="I19" s="2"/>
    </row>
    <row r="20" customFormat="false" ht="15" hidden="false" customHeight="true" outlineLevel="0" collapsed="false">
      <c r="A20" s="2"/>
      <c r="B20" s="2"/>
      <c r="C20" s="2"/>
      <c r="D20" s="2"/>
      <c r="E20" s="2"/>
      <c r="F20" s="2"/>
      <c r="G20" s="2"/>
      <c r="H20" s="2"/>
      <c r="I20" s="2"/>
    </row>
    <row r="21" customFormat="false" ht="17.25" hidden="false" customHeight="true" outlineLevel="0" collapsed="false">
      <c r="A21" s="2"/>
      <c r="B21" s="11" t="s">
        <v>16</v>
      </c>
    </row>
    <row r="22" customFormat="false" ht="15" hidden="false" customHeight="true" outlineLevel="0" collapsed="false">
      <c r="A22" s="2"/>
      <c r="B22" s="2"/>
      <c r="C22" s="2"/>
      <c r="D22" s="2"/>
      <c r="E22" s="2"/>
      <c r="F22" s="2"/>
      <c r="G22" s="2"/>
      <c r="H22" s="2"/>
      <c r="I22" s="2"/>
    </row>
    <row r="23" customFormat="false" ht="15" hidden="false" customHeight="true" outlineLevel="0" collapsed="false">
      <c r="A23" s="2"/>
      <c r="B23" s="12" t="s">
        <v>17</v>
      </c>
      <c r="C23" s="12"/>
      <c r="D23" s="12"/>
      <c r="E23" s="12"/>
      <c r="F23" s="12"/>
      <c r="G23" s="12"/>
      <c r="H23" s="12"/>
      <c r="I23" s="12"/>
    </row>
    <row r="24" customFormat="false" ht="15" hidden="false" customHeight="true" outlineLevel="0" collapsed="false">
      <c r="A24" s="2"/>
      <c r="B24" s="12" t="s">
        <v>18</v>
      </c>
      <c r="C24" s="12"/>
      <c r="D24" s="12"/>
      <c r="E24" s="12"/>
      <c r="F24" s="12"/>
      <c r="G24" s="12"/>
      <c r="H24" s="12"/>
      <c r="I24" s="12"/>
    </row>
    <row r="25" customFormat="false" ht="15" hidden="false" customHeight="true" outlineLevel="0" collapsed="false">
      <c r="A25" s="2"/>
      <c r="B25" s="12" t="s">
        <v>19</v>
      </c>
      <c r="C25" s="12"/>
      <c r="D25" s="12"/>
      <c r="E25" s="12"/>
      <c r="F25" s="12"/>
      <c r="G25" s="12"/>
      <c r="H25" s="12"/>
      <c r="I25" s="12"/>
    </row>
    <row r="26" customFormat="false" ht="15" hidden="false" customHeight="true" outlineLevel="0" collapsed="false">
      <c r="A26" s="2"/>
      <c r="B26" s="12" t="s">
        <v>20</v>
      </c>
      <c r="C26" s="12"/>
      <c r="D26" s="12"/>
      <c r="E26" s="12"/>
      <c r="F26" s="12"/>
      <c r="G26" s="12"/>
      <c r="H26" s="12"/>
      <c r="I26" s="12"/>
    </row>
    <row r="27" customFormat="false" ht="15" hidden="false" customHeight="true" outlineLevel="0" collapsed="false">
      <c r="A27" s="2"/>
      <c r="B27" s="13"/>
    </row>
    <row r="28" customFormat="false" ht="15" hidden="false" customHeight="true" outlineLevel="0" collapsed="false">
      <c r="A28" s="2"/>
      <c r="B28" s="2"/>
      <c r="C28" s="2"/>
      <c r="D28" s="2"/>
      <c r="E28" s="2"/>
      <c r="F28" s="2"/>
      <c r="G28" s="2"/>
      <c r="H28" s="2"/>
      <c r="I28" s="2"/>
    </row>
    <row r="29" customFormat="false" ht="57.75" hidden="false" customHeight="true" outlineLevel="0" collapsed="false">
      <c r="A29" s="2"/>
      <c r="B29" s="14" t="s">
        <v>21</v>
      </c>
      <c r="C29" s="14"/>
      <c r="D29" s="14"/>
      <c r="E29" s="14"/>
      <c r="F29" s="14"/>
      <c r="G29" s="14"/>
      <c r="H29" s="14"/>
      <c r="I29" s="14"/>
    </row>
  </sheetData>
  <sheetProtection sheet="true" formatCells="false"/>
  <mergeCells count="19">
    <mergeCell ref="B3:I5"/>
    <mergeCell ref="B6:I6"/>
    <mergeCell ref="B8:I8"/>
    <mergeCell ref="B11:I11"/>
    <mergeCell ref="B13:C13"/>
    <mergeCell ref="D13:I13"/>
    <mergeCell ref="B14:C14"/>
    <mergeCell ref="D14:I14"/>
    <mergeCell ref="B15:C15"/>
    <mergeCell ref="D15:I15"/>
    <mergeCell ref="B16:C16"/>
    <mergeCell ref="D16:I16"/>
    <mergeCell ref="B17:C17"/>
    <mergeCell ref="D17:I17"/>
    <mergeCell ref="B23:I23"/>
    <mergeCell ref="B24:I24"/>
    <mergeCell ref="B25:I25"/>
    <mergeCell ref="B26:I26"/>
    <mergeCell ref="B29:I29"/>
  </mergeCells>
  <hyperlinks>
    <hyperlink ref="B13" r:id="rId1" location="'İcmal'!A1" display="İcmal"/>
    <hyperlink ref="B14" r:id="rId2" location="'Sadə-Dövriyyə'!A1" display="Sadə-Dövriyyə"/>
    <hyperlink ref="B15" r:id="rId3" location="'Sadə-Nəqliyyat'!A1" display="Sadə-Nəqliyyat"/>
    <hyperlink ref="B16" r:id="rId4" location="'Sadə-Tikinti-Torpaq'!A1" display="Sadə-Tikinti-Torpaq"/>
    <hyperlink ref="B17" r:id="rId5" location="'Sadə-Fərdi-Mərc-Nağd'!A1" display="Sadə-Fərdi-Mərc-Nağd"/>
    <hyperlink ref="B18" r:id="rId6" location="'Dövriyyə-Monitor'!A1" display="Dövriyyə-Monitor"/>
  </hyperlinks>
  <printOptions headings="false" gridLines="false" gridLinesSet="true" horizontalCentered="false" verticalCentered="false"/>
  <pageMargins left="0.35" right="0.35" top="0.5" bottom="0.5" header="0.511811023622047" footer="0.2"/>
  <pageSetup paperSize="9" scale="100" fitToWidth="1" fitToHeight="0" pageOrder="downThenOver" orientation="portrait" blackAndWhite="false" draft="false" cellComments="none" horizontalDpi="300" verticalDpi="300" copies="1"/>
  <headerFooter differentFirst="false" differentOddEven="false">
    <oddHeader/>
    <oddFooter>&amp;CSəhifə &amp;P / &amp;N&amp;RHazırlanma tarixi: 01.08.2026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2"/>
    <col collapsed="false" customWidth="true" hidden="false" outlineLevel="0" max="3" min="3" style="1" width="14"/>
    <col collapsed="false" customWidth="true" hidden="false" outlineLevel="0" max="5" min="4" style="1" width="12"/>
    <col collapsed="false" customWidth="true" hidden="false" outlineLevel="0" max="6" min="6" style="1" width="16"/>
    <col collapsed="false" customWidth="true" hidden="false" outlineLevel="0" max="8" min="7" style="1" width="12"/>
  </cols>
  <sheetData>
    <row r="1" customFormat="false" ht="25.5" hidden="false" customHeight="true" outlineLevel="0" collapsed="false">
      <c r="A1" s="15" t="s">
        <v>22</v>
      </c>
      <c r="B1" s="15"/>
      <c r="C1" s="15"/>
      <c r="D1" s="15"/>
      <c r="E1" s="15"/>
      <c r="F1" s="15"/>
      <c r="G1" s="15"/>
      <c r="H1" s="15"/>
    </row>
    <row r="2" customFormat="false" ht="15" hidden="false" customHeight="true" outlineLevel="0" collapsed="false">
      <c r="A2" s="16" t="s">
        <v>23</v>
      </c>
      <c r="B2" s="16"/>
      <c r="C2" s="16"/>
      <c r="D2" s="16"/>
      <c r="E2" s="16"/>
      <c r="F2" s="16"/>
      <c r="G2" s="16"/>
      <c r="H2" s="16"/>
    </row>
    <row r="3" customFormat="false" ht="19.5" hidden="false" customHeight="true" outlineLevel="0" collapsed="false">
      <c r="A3" s="17"/>
      <c r="B3" s="18" t="s">
        <v>24</v>
      </c>
      <c r="C3" s="18"/>
      <c r="D3" s="18"/>
      <c r="E3" s="18"/>
      <c r="F3" s="18"/>
      <c r="G3" s="18"/>
      <c r="H3" s="18"/>
    </row>
    <row r="4" customFormat="false" ht="15" hidden="false" customHeight="true" outlineLevel="0" collapsed="false">
      <c r="A4" s="17"/>
      <c r="B4" s="17"/>
      <c r="C4" s="17"/>
      <c r="D4" s="17"/>
      <c r="E4" s="17"/>
      <c r="F4" s="17"/>
      <c r="G4" s="17"/>
      <c r="H4" s="17"/>
    </row>
    <row r="5" customFormat="false" ht="15" hidden="false" customHeight="true" outlineLevel="0" collapsed="false">
      <c r="A5" s="17"/>
      <c r="B5" s="19" t="s">
        <v>25</v>
      </c>
      <c r="C5" s="17"/>
      <c r="D5" s="17"/>
      <c r="E5" s="17"/>
      <c r="F5" s="20" t="s">
        <v>26</v>
      </c>
      <c r="G5" s="17"/>
      <c r="H5" s="17"/>
    </row>
    <row r="6" customFormat="false" ht="15" hidden="false" customHeight="true" outlineLevel="0" collapsed="false">
      <c r="A6" s="17"/>
      <c r="B6" s="17"/>
      <c r="C6" s="17"/>
      <c r="D6" s="17"/>
      <c r="E6" s="17"/>
      <c r="F6" s="17"/>
      <c r="G6" s="17"/>
      <c r="H6" s="17"/>
    </row>
    <row r="7" customFormat="false" ht="30" hidden="false" customHeight="true" outlineLevel="0" collapsed="false">
      <c r="A7" s="17"/>
      <c r="B7" s="21" t="s">
        <v>27</v>
      </c>
      <c r="C7" s="21"/>
      <c r="D7" s="21"/>
      <c r="E7" s="21"/>
      <c r="F7" s="22" t="n">
        <f aca="false">'Sadə-Dövriyyə'!I35+SUMIFS('Dövriyyə-Monitor'!$S$9:$S$16,'Dövriyyə-Monitor'!$O$9:$O$16,"&lt;="&amp;HesabatTarixi,'Dövriyyə-Monitor'!$P$9:$P$16,"&gt;="&amp;HesabatTarixi)</f>
        <v>0</v>
      </c>
      <c r="G7" s="22"/>
      <c r="H7" s="22"/>
    </row>
    <row r="8" customFormat="false" ht="13.5" hidden="false" customHeight="true" outlineLevel="0" collapsed="false">
      <c r="A8" s="17"/>
      <c r="B8" s="23" t="s">
        <v>28</v>
      </c>
      <c r="C8" s="23"/>
      <c r="D8" s="23"/>
      <c r="E8" s="23"/>
      <c r="F8" s="23"/>
      <c r="G8" s="23"/>
      <c r="H8" s="23"/>
    </row>
    <row r="9" customFormat="false" ht="15" hidden="false" customHeight="true" outlineLevel="0" collapsed="false">
      <c r="A9" s="17"/>
      <c r="B9" s="17"/>
      <c r="C9" s="17"/>
      <c r="D9" s="17"/>
      <c r="E9" s="17"/>
      <c r="F9" s="17"/>
      <c r="G9" s="17"/>
      <c r="H9" s="17"/>
    </row>
    <row r="10" customFormat="false" ht="30" hidden="false" customHeight="true" outlineLevel="0" collapsed="false">
      <c r="A10" s="17"/>
      <c r="B10" s="21" t="s">
        <v>29</v>
      </c>
      <c r="C10" s="21"/>
      <c r="D10" s="21"/>
      <c r="E10" s="21"/>
      <c r="F10" s="22" t="n">
        <f aca="false">'Sadə-Nəqliyyat'!H30</f>
        <v>0</v>
      </c>
      <c r="G10" s="22"/>
      <c r="H10" s="22"/>
    </row>
    <row r="11" customFormat="false" ht="13.5" hidden="false" customHeight="true" outlineLevel="0" collapsed="false">
      <c r="A11" s="17"/>
      <c r="B11" s="23" t="s">
        <v>30</v>
      </c>
      <c r="C11" s="23"/>
      <c r="D11" s="23"/>
      <c r="E11" s="23"/>
      <c r="F11" s="23"/>
      <c r="G11" s="23"/>
      <c r="H11" s="23"/>
    </row>
    <row r="12" customFormat="false" ht="15" hidden="false" customHeight="true" outlineLevel="0" collapsed="false">
      <c r="A12" s="17"/>
      <c r="B12" s="17"/>
      <c r="C12" s="17"/>
      <c r="D12" s="17"/>
      <c r="E12" s="17"/>
      <c r="F12" s="17"/>
      <c r="G12" s="17"/>
      <c r="H12" s="17"/>
    </row>
    <row r="13" customFormat="false" ht="30" hidden="false" customHeight="true" outlineLevel="0" collapsed="false">
      <c r="A13" s="17"/>
      <c r="B13" s="21" t="s">
        <v>31</v>
      </c>
      <c r="C13" s="21"/>
      <c r="D13" s="21"/>
      <c r="E13" s="21"/>
      <c r="F13" s="22" t="n">
        <f aca="false">'Sadə-Tikinti-Torpaq'!I22+'Sadə-Tikinti-Torpaq'!I44</f>
        <v>0</v>
      </c>
      <c r="G13" s="22"/>
      <c r="H13" s="22"/>
    </row>
    <row r="14" customFormat="false" ht="13.5" hidden="false" customHeight="true" outlineLevel="0" collapsed="false">
      <c r="A14" s="17"/>
      <c r="B14" s="23" t="s">
        <v>32</v>
      </c>
      <c r="C14" s="23"/>
      <c r="D14" s="23"/>
      <c r="E14" s="23"/>
      <c r="F14" s="23"/>
      <c r="G14" s="23"/>
      <c r="H14" s="23"/>
    </row>
    <row r="15" customFormat="false" ht="15" hidden="false" customHeight="true" outlineLevel="0" collapsed="false">
      <c r="A15" s="17"/>
      <c r="B15" s="17"/>
      <c r="C15" s="17"/>
      <c r="D15" s="17"/>
      <c r="E15" s="17"/>
      <c r="F15" s="17"/>
      <c r="G15" s="17"/>
      <c r="H15" s="17"/>
    </row>
    <row r="16" customFormat="false" ht="30" hidden="false" customHeight="true" outlineLevel="0" collapsed="false">
      <c r="A16" s="17"/>
      <c r="B16" s="21" t="s">
        <v>33</v>
      </c>
      <c r="C16" s="21"/>
      <c r="D16" s="21"/>
      <c r="E16" s="21"/>
      <c r="F16" s="22" t="n">
        <f aca="false">'Sadə-Fərdi-Mərc-Nağd'!F22+'Sadə-Fərdi-Mərc-Nağd'!F41+'Sadə-Fərdi-Mərc-Nağd'!F60</f>
        <v>0</v>
      </c>
      <c r="G16" s="22"/>
      <c r="H16" s="22"/>
    </row>
    <row r="17" customFormat="false" ht="13.5" hidden="false" customHeight="true" outlineLevel="0" collapsed="false">
      <c r="A17" s="17"/>
      <c r="B17" s="23" t="s">
        <v>34</v>
      </c>
      <c r="C17" s="23"/>
      <c r="D17" s="23"/>
      <c r="E17" s="23"/>
      <c r="F17" s="23"/>
      <c r="G17" s="23"/>
      <c r="H17" s="23"/>
    </row>
    <row r="18" customFormat="false" ht="15" hidden="false" customHeight="true" outlineLevel="0" collapsed="false">
      <c r="A18" s="17"/>
      <c r="B18" s="17"/>
      <c r="C18" s="17"/>
      <c r="D18" s="17"/>
      <c r="E18" s="17"/>
      <c r="F18" s="17"/>
      <c r="G18" s="17"/>
      <c r="H18" s="17"/>
    </row>
    <row r="19" customFormat="false" ht="33.75" hidden="false" customHeight="true" outlineLevel="0" collapsed="false">
      <c r="A19" s="17"/>
      <c r="B19" s="24" t="s">
        <v>35</v>
      </c>
      <c r="C19" s="24"/>
      <c r="D19" s="24"/>
      <c r="E19" s="24"/>
      <c r="F19" s="25" t="n">
        <f aca="false">'Sadə-Dövriyyə'!I35+'Sadə-Nəqliyyat'!H30+'Sadə-Tikinti-Torpaq'!I22+'Sadə-Tikinti-Torpaq'!I44+'Sadə-Fərdi-Mərc-Nağd'!F22+'Sadə-Fərdi-Mərc-Nağd'!F41+'Sadə-Fərdi-Mərc-Nağd'!F60+SUMIFS('Dövriyyə-Monitor'!$S$9:$S$16,'Dövriyyə-Monitor'!$O$9:$O$16,"&lt;="&amp;HesabatTarixi,'Dövriyyə-Monitor'!$P$9:$P$16,"&gt;="&amp;HesabatTarixi)</f>
        <v>0</v>
      </c>
      <c r="G19" s="25"/>
      <c r="H19" s="25"/>
    </row>
    <row r="20" customFormat="false" ht="15" hidden="false" customHeight="true" outlineLevel="0" collapsed="false">
      <c r="A20" s="2"/>
      <c r="B20" s="2"/>
      <c r="C20" s="2"/>
      <c r="D20" s="2"/>
      <c r="E20" s="2"/>
      <c r="F20" s="2"/>
      <c r="G20" s="2"/>
      <c r="H20" s="2"/>
    </row>
    <row r="21" customFormat="false" ht="15" hidden="false" customHeight="true" outlineLevel="0" collapsed="false">
      <c r="A21" s="2"/>
      <c r="B21" s="26" t="s">
        <v>36</v>
      </c>
      <c r="C21" s="26"/>
      <c r="D21" s="26"/>
      <c r="E21" s="26"/>
      <c r="F21" s="27" t="n">
        <v>46387</v>
      </c>
      <c r="G21" s="2"/>
      <c r="H21" s="2"/>
    </row>
    <row r="22" customFormat="false" ht="15" hidden="false" customHeight="true" outlineLevel="0" collapsed="false">
      <c r="A22" s="2"/>
      <c r="B22" s="28" t="s">
        <v>37</v>
      </c>
      <c r="C22" s="28"/>
      <c r="D22" s="28"/>
      <c r="E22" s="28"/>
      <c r="F22" s="28"/>
      <c r="G22" s="28"/>
      <c r="H22" s="28"/>
    </row>
    <row r="23" customFormat="false" ht="15" hidden="false" customHeight="true" outlineLevel="0" collapsed="false">
      <c r="A23" s="2"/>
      <c r="B23" s="2"/>
      <c r="C23" s="2"/>
      <c r="D23" s="2"/>
      <c r="E23" s="2"/>
      <c r="F23" s="2"/>
      <c r="G23" s="2"/>
      <c r="H23" s="2"/>
    </row>
    <row r="24" customFormat="false" ht="15" hidden="false" customHeight="true" outlineLevel="0" collapsed="false">
      <c r="A24" s="2"/>
      <c r="B24" s="26" t="s">
        <v>38</v>
      </c>
      <c r="C24" s="26"/>
      <c r="D24" s="26"/>
      <c r="E24" s="26"/>
      <c r="F24" s="29" t="str">
        <f aca="false">IF(SUMPRODUCT(MAX(('Dövriyyə-Monitor'!$E$9:$E$32&gt;0)*(ROW('Dövriyyə-Monitor'!$E$9:$E$32)-8)))=0,"",INDEX('Dövriyyə-Monitor'!$G$9:$G$32,SUMPRODUCT(MAX(('Dövriyyə-Monitor'!$E$9:$E$32&gt;0)*(ROW('Dövriyyə-Monitor'!$E$9:$E$32)-8)))))</f>
        <v/>
      </c>
      <c r="G24" s="2"/>
      <c r="H24" s="2"/>
    </row>
    <row r="25" customFormat="false" ht="15" hidden="false" customHeight="true" outlineLevel="0" collapsed="false">
      <c r="A25" s="2"/>
      <c r="B25" s="26" t="s">
        <v>39</v>
      </c>
      <c r="C25" s="26"/>
      <c r="D25" s="26"/>
      <c r="E25" s="26"/>
      <c r="F25" s="17" t="str">
        <f aca="false">IF(SUMPRODUCT(MAX(('Dövriyyə-Monitor'!$E$9:$E$32&gt;0)*(ROW('Dövriyyə-Monitor'!$E$9:$E$32)-8)))=0,"",INDEX('Dövriyyə-Monitor'!$I$9:$I$32,SUMPRODUCT(MAX(('Dövriyyə-Monitor'!$E$9:$E$32&gt;0)*(ROW('Dövriyyə-Monitor'!$E$9:$E$32)-8)))))</f>
        <v/>
      </c>
      <c r="G25" s="2"/>
      <c r="H25" s="2"/>
    </row>
    <row r="27" customFormat="false" ht="15" hidden="false" customHeight="true" outlineLevel="0" collapsed="false">
      <c r="B27" s="26" t="s">
        <v>40</v>
      </c>
      <c r="C27" s="26"/>
      <c r="D27" s="26"/>
      <c r="E27" s="26"/>
      <c r="F27" s="30" t="n">
        <f aca="false">SUMIFS('Dövriyyə-Monitor'!$S$9:$S$16,'Dövriyyə-Monitor'!$O$9:$O$16,"&lt;="&amp;HesabatTarixi,'Dövriyyə-Monitor'!$P$9:$P$16,"&gt;="&amp;HesabatTarixi)</f>
        <v>0</v>
      </c>
    </row>
    <row r="28" customFormat="false" ht="15" hidden="false" customHeight="true" outlineLevel="0" collapsed="false">
      <c r="B28" s="31" t="s">
        <v>41</v>
      </c>
      <c r="C28" s="31"/>
      <c r="D28" s="31"/>
      <c r="E28" s="31"/>
      <c r="F28" s="31"/>
      <c r="G28" s="31"/>
      <c r="H28" s="31"/>
    </row>
  </sheetData>
  <sheetProtection sheet="true" formatCells="false" formatColumns="false" formatRows="false" insertColumns="false" insertRows="false" deleteColumns="false" deleteRows="false" sort="false" autoFilter="false"/>
  <mergeCells count="23">
    <mergeCell ref="A1:H1"/>
    <mergeCell ref="A2:H2"/>
    <mergeCell ref="B3:H3"/>
    <mergeCell ref="B7:E7"/>
    <mergeCell ref="F7:H7"/>
    <mergeCell ref="B8:H8"/>
    <mergeCell ref="B10:E10"/>
    <mergeCell ref="F10:H10"/>
    <mergeCell ref="B11:H11"/>
    <mergeCell ref="B13:E13"/>
    <mergeCell ref="F13:H13"/>
    <mergeCell ref="B14:H14"/>
    <mergeCell ref="B16:E16"/>
    <mergeCell ref="F16:H16"/>
    <mergeCell ref="B17:H17"/>
    <mergeCell ref="B19:E19"/>
    <mergeCell ref="F19:H19"/>
    <mergeCell ref="B21:E21"/>
    <mergeCell ref="B22:H22"/>
    <mergeCell ref="B24:E24"/>
    <mergeCell ref="B25:E25"/>
    <mergeCell ref="B27:E27"/>
    <mergeCell ref="B28:H28"/>
  </mergeCells>
  <dataValidations count="1">
    <dataValidation allowBlank="false" errorStyle="stop" operator="greaterThan" showDropDown="false" showErrorMessage="false" showInputMessage="false" sqref="F21" type="date">
      <formula1>DATE(2020,1,1)</formula1>
      <formula2>0</formula2>
    </dataValidation>
  </dataValidations>
  <printOptions headings="false" gridLines="false" gridLinesSet="true" horizontalCentered="false" verticalCentered="false"/>
  <pageMargins left="0.35" right="0.35" top="0.5" bottom="0.5" header="0.511811023622047" footer="0.2"/>
  <pageSetup paperSize="9" scale="100" fitToWidth="1" fitToHeight="0" pageOrder="downThenOver" orientation="portrait" blackAndWhite="false" draft="false" cellComments="none" horizontalDpi="300" verticalDpi="300" copies="1"/>
  <headerFooter differentFirst="false" differentOddEven="false">
    <oddHeader/>
    <oddFooter>&amp;CSəhifə &amp;P / &amp;N&amp;RHazırlanma tarixi: 01.08.2026</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24"/>
    <col collapsed="false" customWidth="true" hidden="false" outlineLevel="0" max="5" min="3" style="1" width="20"/>
    <col collapsed="false" customWidth="true" hidden="false" outlineLevel="0" max="7" min="6" style="1" width="14"/>
    <col collapsed="false" customWidth="true" hidden="false" outlineLevel="0" max="8" min="8" style="1" width="22"/>
    <col collapsed="false" customWidth="true" hidden="false" outlineLevel="0" max="9" min="9" style="1" width="14"/>
    <col collapsed="false" customWidth="true" hidden="false" outlineLevel="0" max="11" min="10" style="1" width="26"/>
    <col collapsed="false" customWidth="true" hidden="false" outlineLevel="0" max="12" min="12" style="1" width="30"/>
  </cols>
  <sheetData>
    <row r="1" customFormat="false" ht="25.5" hidden="false" customHeight="true" outlineLevel="0" collapsed="false">
      <c r="A1" s="15" t="s">
        <v>42</v>
      </c>
      <c r="B1" s="15"/>
      <c r="C1" s="15"/>
      <c r="D1" s="15"/>
      <c r="E1" s="15"/>
      <c r="F1" s="15"/>
      <c r="G1" s="15"/>
      <c r="H1" s="15"/>
      <c r="I1" s="15"/>
      <c r="J1" s="17"/>
      <c r="K1" s="17"/>
      <c r="L1" s="17"/>
    </row>
    <row r="2" customFormat="false" ht="15" hidden="false" customHeight="true" outlineLevel="0" collapsed="false">
      <c r="A2" s="16" t="s">
        <v>43</v>
      </c>
      <c r="B2" s="16"/>
      <c r="C2" s="16"/>
      <c r="D2" s="16"/>
      <c r="E2" s="16"/>
      <c r="F2" s="16"/>
      <c r="G2" s="16"/>
      <c r="H2" s="16"/>
      <c r="I2" s="16"/>
      <c r="J2" s="16"/>
      <c r="K2" s="17"/>
      <c r="L2" s="17"/>
    </row>
    <row r="3" customFormat="false" ht="124.5" hidden="false" customHeight="true" outlineLevel="0" collapsed="false">
      <c r="A3" s="32" t="s">
        <v>44</v>
      </c>
      <c r="B3" s="32" t="s">
        <v>45</v>
      </c>
      <c r="C3" s="32" t="s">
        <v>46</v>
      </c>
      <c r="D3" s="32" t="s">
        <v>47</v>
      </c>
      <c r="E3" s="32" t="s">
        <v>48</v>
      </c>
      <c r="F3" s="32" t="s">
        <v>49</v>
      </c>
      <c r="G3" s="32" t="s">
        <v>50</v>
      </c>
      <c r="H3" s="32" t="s">
        <v>51</v>
      </c>
      <c r="I3" s="32" t="s">
        <v>52</v>
      </c>
      <c r="J3" s="32" t="s">
        <v>53</v>
      </c>
      <c r="K3" s="33" t="s">
        <v>54</v>
      </c>
      <c r="L3" s="19" t="s">
        <v>45</v>
      </c>
    </row>
    <row r="4" customFormat="false" ht="15" hidden="false" customHeight="true" outlineLevel="0" collapsed="false">
      <c r="A4" s="34"/>
      <c r="B4" s="35"/>
      <c r="C4" s="35" t="s">
        <v>55</v>
      </c>
      <c r="D4" s="36" t="n">
        <v>0</v>
      </c>
      <c r="E4" s="36" t="n">
        <v>0</v>
      </c>
      <c r="F4" s="37" t="str">
        <f aca="false">IF(B4="","",IF(B4=$L$4,0.02,IF(B4=$L$5,0.08,"")))</f>
        <v/>
      </c>
      <c r="G4" s="38" t="str">
        <f aca="false">IF(B4="","",IF(AND(C4="Bəli",HesabatTarixi&lt;DATE(2027,1,1)),0,IF(B4=$L$5,IF(AND(HesabatTarixi&gt;=DATE(2026,1,1),HesabatTarixi&lt;DATE(2029,1,1)),ROUND((D4-E4)*0.08+E4*0.06,2),ROUND(D4*0.08,2)),ROUND(D4*F4,2))))</f>
        <v/>
      </c>
      <c r="H4" s="36" t="n">
        <v>0</v>
      </c>
      <c r="I4" s="39" t="str">
        <f aca="false">IF(B4="","",MAX(0,G4-IF(HesabatTarixi&lt;DATE(2027,1,1),MIN(H4,G4),0)))</f>
        <v/>
      </c>
      <c r="J4" s="40" t="str">
        <f aca="false">IF(B4=$L$5,"2%-ə keçid: Dövriyyə-Monitor-da yoxlayın","")</f>
        <v/>
      </c>
      <c r="K4" s="41" t="str">
        <f aca="false">IF(AND(C4="Bəli",HesabatTarixi&gt;=DATE(2027,1,1)),"Kənd t. azadolmasının müddəti bitib — vergi hesablanıb","")</f>
        <v/>
      </c>
      <c r="L4" s="42" t="s">
        <v>56</v>
      </c>
    </row>
    <row r="5" customFormat="false" ht="15" hidden="false" customHeight="true" outlineLevel="0" collapsed="false">
      <c r="A5" s="34"/>
      <c r="B5" s="35"/>
      <c r="C5" s="35" t="s">
        <v>55</v>
      </c>
      <c r="D5" s="36" t="n">
        <v>0</v>
      </c>
      <c r="E5" s="36" t="n">
        <v>0</v>
      </c>
      <c r="F5" s="37" t="str">
        <f aca="false">IF(B5="","",IF(B5=$L$4,0.02,IF(B5=$L$5,0.08,"")))</f>
        <v/>
      </c>
      <c r="G5" s="38" t="str">
        <f aca="false">IF(B5="","",IF(AND(C5="Bəli",HesabatTarixi&lt;DATE(2027,1,1)),0,IF(B5=$L$5,IF(AND(HesabatTarixi&gt;=DATE(2026,1,1),HesabatTarixi&lt;DATE(2029,1,1)),ROUND((D5-E5)*0.08+E5*0.06,2),ROUND(D5*0.08,2)),ROUND(D5*F5,2))))</f>
        <v/>
      </c>
      <c r="H5" s="36" t="n">
        <v>0</v>
      </c>
      <c r="I5" s="39" t="str">
        <f aca="false">IF(B5="","",MAX(0,G5-IF(HesabatTarixi&lt;DATE(2027,1,1),MIN(H5,G5),0)))</f>
        <v/>
      </c>
      <c r="J5" s="40" t="str">
        <f aca="false">IF(B5=$L$5,"2%-ə keçid: Dövriyyə-Monitor-da yoxlayın","")</f>
        <v/>
      </c>
      <c r="K5" s="41" t="str">
        <f aca="false">IF(AND(C5="Bəli",HesabatTarixi&gt;=DATE(2027,1,1)),"Kənd t. azadolmasının müddəti bitib — vergi hesablanıb","")</f>
        <v/>
      </c>
      <c r="L5" s="42" t="s">
        <v>57</v>
      </c>
    </row>
    <row r="6" customFormat="false" ht="15" hidden="false" customHeight="true" outlineLevel="0" collapsed="false">
      <c r="A6" s="34"/>
      <c r="B6" s="35"/>
      <c r="C6" s="35" t="s">
        <v>55</v>
      </c>
      <c r="D6" s="36" t="n">
        <v>0</v>
      </c>
      <c r="E6" s="36" t="n">
        <v>0</v>
      </c>
      <c r="F6" s="37" t="str">
        <f aca="false">IF(B6="","",IF(B6=$L$4,0.02,IF(B6=$L$5,0.08,"")))</f>
        <v/>
      </c>
      <c r="G6" s="38" t="str">
        <f aca="false">IF(B6="","",IF(AND(C6="Bəli",HesabatTarixi&lt;DATE(2027,1,1)),0,IF(B6=$L$5,IF(AND(HesabatTarixi&gt;=DATE(2026,1,1),HesabatTarixi&lt;DATE(2029,1,1)),ROUND((D6-E6)*0.08+E6*0.06,2),ROUND(D6*0.08,2)),ROUND(D6*F6,2))))</f>
        <v/>
      </c>
      <c r="H6" s="36" t="n">
        <v>0</v>
      </c>
      <c r="I6" s="39" t="str">
        <f aca="false">IF(B6="","",MAX(0,G6-IF(HesabatTarixi&lt;DATE(2027,1,1),MIN(H6,G6),0)))</f>
        <v/>
      </c>
      <c r="J6" s="40" t="str">
        <f aca="false">IF(B6=$L$5,"2%-ə keçid: Dövriyyə-Monitor-da yoxlayın","")</f>
        <v/>
      </c>
      <c r="K6" s="41" t="str">
        <f aca="false">IF(AND(C6="Bəli",HesabatTarixi&gt;=DATE(2027,1,1)),"Kənd t. azadolmasının müddəti bitib — vergi hesablanıb","")</f>
        <v/>
      </c>
      <c r="L6" s="42"/>
    </row>
    <row r="7" customFormat="false" ht="15" hidden="false" customHeight="true" outlineLevel="0" collapsed="false">
      <c r="A7" s="34"/>
      <c r="B7" s="35"/>
      <c r="C7" s="35" t="s">
        <v>55</v>
      </c>
      <c r="D7" s="36" t="n">
        <v>0</v>
      </c>
      <c r="E7" s="36" t="n">
        <v>0</v>
      </c>
      <c r="F7" s="37" t="str">
        <f aca="false">IF(B7="","",IF(B7=$L$4,0.02,IF(B7=$L$5,0.08,"")))</f>
        <v/>
      </c>
      <c r="G7" s="38" t="str">
        <f aca="false">IF(B7="","",IF(AND(C7="Bəli",HesabatTarixi&lt;DATE(2027,1,1)),0,IF(B7=$L$5,IF(AND(HesabatTarixi&gt;=DATE(2026,1,1),HesabatTarixi&lt;DATE(2029,1,1)),ROUND((D7-E7)*0.08+E7*0.06,2),ROUND(D7*0.08,2)),ROUND(D7*F7,2))))</f>
        <v/>
      </c>
      <c r="H7" s="36" t="n">
        <v>0</v>
      </c>
      <c r="I7" s="39" t="str">
        <f aca="false">IF(B7="","",MAX(0,G7-IF(HesabatTarixi&lt;DATE(2027,1,1),MIN(H7,G7),0)))</f>
        <v/>
      </c>
      <c r="J7" s="40" t="str">
        <f aca="false">IF(B7=$L$5,"2%-ə keçid: Dövriyyə-Monitor-da yoxlayın","")</f>
        <v/>
      </c>
      <c r="K7" s="41" t="str">
        <f aca="false">IF(AND(C7="Bəli",HesabatTarixi&gt;=DATE(2027,1,1)),"Kənd t. azadolmasının müddəti bitib — vergi hesablanıb","")</f>
        <v/>
      </c>
      <c r="L7" s="17"/>
    </row>
    <row r="8" customFormat="false" ht="15" hidden="false" customHeight="true" outlineLevel="0" collapsed="false">
      <c r="A8" s="34"/>
      <c r="B8" s="35"/>
      <c r="C8" s="35" t="s">
        <v>55</v>
      </c>
      <c r="D8" s="36" t="n">
        <v>0</v>
      </c>
      <c r="E8" s="36" t="n">
        <v>0</v>
      </c>
      <c r="F8" s="37" t="str">
        <f aca="false">IF(B8="","",IF(B8=$L$4,0.02,IF(B8=$L$5,0.08,"")))</f>
        <v/>
      </c>
      <c r="G8" s="38" t="str">
        <f aca="false">IF(B8="","",IF(AND(C8="Bəli",HesabatTarixi&lt;DATE(2027,1,1)),0,IF(B8=$L$5,IF(AND(HesabatTarixi&gt;=DATE(2026,1,1),HesabatTarixi&lt;DATE(2029,1,1)),ROUND((D8-E8)*0.08+E8*0.06,2),ROUND(D8*0.08,2)),ROUND(D8*F8,2))))</f>
        <v/>
      </c>
      <c r="H8" s="36" t="n">
        <v>0</v>
      </c>
      <c r="I8" s="39" t="str">
        <f aca="false">IF(B8="","",MAX(0,G8-IF(HesabatTarixi&lt;DATE(2027,1,1),MIN(H8,G8),0)))</f>
        <v/>
      </c>
      <c r="J8" s="40" t="str">
        <f aca="false">IF(B8=$L$5,"2%-ə keçid: Dövriyyə-Monitor-da yoxlayın","")</f>
        <v/>
      </c>
      <c r="K8" s="41" t="str">
        <f aca="false">IF(AND(C8="Bəli",HesabatTarixi&gt;=DATE(2027,1,1)),"Kənd t. azadolmasının müddəti bitib — vergi hesablanıb","")</f>
        <v/>
      </c>
      <c r="L8" s="17"/>
    </row>
    <row r="9" customFormat="false" ht="15" hidden="false" customHeight="true" outlineLevel="0" collapsed="false">
      <c r="A9" s="34"/>
      <c r="B9" s="35"/>
      <c r="C9" s="35" t="s">
        <v>55</v>
      </c>
      <c r="D9" s="36" t="n">
        <v>0</v>
      </c>
      <c r="E9" s="36" t="n">
        <v>0</v>
      </c>
      <c r="F9" s="37" t="str">
        <f aca="false">IF(B9="","",IF(B9=$L$4,0.02,IF(B9=$L$5,0.08,"")))</f>
        <v/>
      </c>
      <c r="G9" s="38" t="str">
        <f aca="false">IF(B9="","",IF(AND(C9="Bəli",HesabatTarixi&lt;DATE(2027,1,1)),0,IF(B9=$L$5,IF(AND(HesabatTarixi&gt;=DATE(2026,1,1),HesabatTarixi&lt;DATE(2029,1,1)),ROUND((D9-E9)*0.08+E9*0.06,2),ROUND(D9*0.08,2)),ROUND(D9*F9,2))))</f>
        <v/>
      </c>
      <c r="H9" s="36" t="n">
        <v>0</v>
      </c>
      <c r="I9" s="39" t="str">
        <f aca="false">IF(B9="","",MAX(0,G9-IF(HesabatTarixi&lt;DATE(2027,1,1),MIN(H9,G9),0)))</f>
        <v/>
      </c>
      <c r="J9" s="40" t="str">
        <f aca="false">IF(B9=$L$5,"2%-ə keçid: Dövriyyə-Monitor-da yoxlayın","")</f>
        <v/>
      </c>
      <c r="K9" s="41" t="str">
        <f aca="false">IF(AND(C9="Bəli",HesabatTarixi&gt;=DATE(2027,1,1)),"Kənd t. azadolmasının müddəti bitib — vergi hesablanıb","")</f>
        <v/>
      </c>
      <c r="L9" s="17"/>
    </row>
    <row r="10" customFormat="false" ht="15" hidden="false" customHeight="true" outlineLevel="0" collapsed="false">
      <c r="A10" s="34"/>
      <c r="B10" s="35"/>
      <c r="C10" s="35" t="s">
        <v>55</v>
      </c>
      <c r="D10" s="36" t="n">
        <v>0</v>
      </c>
      <c r="E10" s="36" t="n">
        <v>0</v>
      </c>
      <c r="F10" s="37" t="str">
        <f aca="false">IF(B10="","",IF(B10=$L$4,0.02,IF(B10=$L$5,0.08,"")))</f>
        <v/>
      </c>
      <c r="G10" s="38" t="str">
        <f aca="false">IF(B10="","",IF(AND(C10="Bəli",HesabatTarixi&lt;DATE(2027,1,1)),0,IF(B10=$L$5,IF(AND(HesabatTarixi&gt;=DATE(2026,1,1),HesabatTarixi&lt;DATE(2029,1,1)),ROUND((D10-E10)*0.08+E10*0.06,2),ROUND(D10*0.08,2)),ROUND(D10*F10,2))))</f>
        <v/>
      </c>
      <c r="H10" s="36" t="n">
        <v>0</v>
      </c>
      <c r="I10" s="39" t="str">
        <f aca="false">IF(B10="","",MAX(0,G10-IF(HesabatTarixi&lt;DATE(2027,1,1),MIN(H10,G10),0)))</f>
        <v/>
      </c>
      <c r="J10" s="40" t="str">
        <f aca="false">IF(B10=$L$5,"2%-ə keçid: Dövriyyə-Monitor-da yoxlayın","")</f>
        <v/>
      </c>
      <c r="K10" s="41" t="str">
        <f aca="false">IF(AND(C10="Bəli",HesabatTarixi&gt;=DATE(2027,1,1)),"Kənd t. azadolmasının müddəti bitib — vergi hesablanıb","")</f>
        <v/>
      </c>
      <c r="L10" s="17"/>
    </row>
    <row r="11" customFormat="false" ht="15" hidden="false" customHeight="true" outlineLevel="0" collapsed="false">
      <c r="A11" s="34"/>
      <c r="B11" s="35"/>
      <c r="C11" s="35" t="s">
        <v>55</v>
      </c>
      <c r="D11" s="36" t="n">
        <v>0</v>
      </c>
      <c r="E11" s="36" t="n">
        <v>0</v>
      </c>
      <c r="F11" s="37" t="str">
        <f aca="false">IF(B11="","",IF(B11=$L$4,0.02,IF(B11=$L$5,0.08,"")))</f>
        <v/>
      </c>
      <c r="G11" s="38" t="str">
        <f aca="false">IF(B11="","",IF(AND(C11="Bəli",HesabatTarixi&lt;DATE(2027,1,1)),0,IF(B11=$L$5,IF(AND(HesabatTarixi&gt;=DATE(2026,1,1),HesabatTarixi&lt;DATE(2029,1,1)),ROUND((D11-E11)*0.08+E11*0.06,2),ROUND(D11*0.08,2)),ROUND(D11*F11,2))))</f>
        <v/>
      </c>
      <c r="H11" s="36" t="n">
        <v>0</v>
      </c>
      <c r="I11" s="39" t="str">
        <f aca="false">IF(B11="","",MAX(0,G11-IF(HesabatTarixi&lt;DATE(2027,1,1),MIN(H11,G11),0)))</f>
        <v/>
      </c>
      <c r="J11" s="40" t="str">
        <f aca="false">IF(B11=$L$5,"2%-ə keçid: Dövriyyə-Monitor-da yoxlayın","")</f>
        <v/>
      </c>
      <c r="K11" s="41" t="str">
        <f aca="false">IF(AND(C11="Bəli",HesabatTarixi&gt;=DATE(2027,1,1)),"Kənd t. azadolmasının müddəti bitib — vergi hesablanıb","")</f>
        <v/>
      </c>
      <c r="L11" s="17"/>
    </row>
    <row r="12" customFormat="false" ht="15" hidden="false" customHeight="true" outlineLevel="0" collapsed="false">
      <c r="A12" s="34"/>
      <c r="B12" s="35"/>
      <c r="C12" s="35" t="s">
        <v>55</v>
      </c>
      <c r="D12" s="36" t="n">
        <v>0</v>
      </c>
      <c r="E12" s="36" t="n">
        <v>0</v>
      </c>
      <c r="F12" s="37" t="str">
        <f aca="false">IF(B12="","",IF(B12=$L$4,0.02,IF(B12=$L$5,0.08,"")))</f>
        <v/>
      </c>
      <c r="G12" s="38" t="str">
        <f aca="false">IF(B12="","",IF(AND(C12="Bəli",HesabatTarixi&lt;DATE(2027,1,1)),0,IF(B12=$L$5,IF(AND(HesabatTarixi&gt;=DATE(2026,1,1),HesabatTarixi&lt;DATE(2029,1,1)),ROUND((D12-E12)*0.08+E12*0.06,2),ROUND(D12*0.08,2)),ROUND(D12*F12,2))))</f>
        <v/>
      </c>
      <c r="H12" s="36" t="n">
        <v>0</v>
      </c>
      <c r="I12" s="39" t="str">
        <f aca="false">IF(B12="","",MAX(0,G12-IF(HesabatTarixi&lt;DATE(2027,1,1),MIN(H12,G12),0)))</f>
        <v/>
      </c>
      <c r="J12" s="40" t="str">
        <f aca="false">IF(B12=$L$5,"2%-ə keçid: Dövriyyə-Monitor-da yoxlayın","")</f>
        <v/>
      </c>
      <c r="K12" s="41" t="str">
        <f aca="false">IF(AND(C12="Bəli",HesabatTarixi&gt;=DATE(2027,1,1)),"Kənd t. azadolmasının müddəti bitib — vergi hesablanıb","")</f>
        <v/>
      </c>
      <c r="L12" s="17"/>
    </row>
    <row r="13" customFormat="false" ht="15" hidden="false" customHeight="true" outlineLevel="0" collapsed="false">
      <c r="A13" s="34"/>
      <c r="B13" s="35"/>
      <c r="C13" s="35" t="s">
        <v>55</v>
      </c>
      <c r="D13" s="36" t="n">
        <v>0</v>
      </c>
      <c r="E13" s="36" t="n">
        <v>0</v>
      </c>
      <c r="F13" s="37" t="str">
        <f aca="false">IF(B13="","",IF(B13=$L$4,0.02,IF(B13=$L$5,0.08,"")))</f>
        <v/>
      </c>
      <c r="G13" s="38" t="str">
        <f aca="false">IF(B13="","",IF(AND(C13="Bəli",HesabatTarixi&lt;DATE(2027,1,1)),0,IF(B13=$L$5,IF(AND(HesabatTarixi&gt;=DATE(2026,1,1),HesabatTarixi&lt;DATE(2029,1,1)),ROUND((D13-E13)*0.08+E13*0.06,2),ROUND(D13*0.08,2)),ROUND(D13*F13,2))))</f>
        <v/>
      </c>
      <c r="H13" s="36" t="n">
        <v>0</v>
      </c>
      <c r="I13" s="39" t="str">
        <f aca="false">IF(B13="","",MAX(0,G13-IF(HesabatTarixi&lt;DATE(2027,1,1),MIN(H13,G13),0)))</f>
        <v/>
      </c>
      <c r="J13" s="40" t="str">
        <f aca="false">IF(B13=$L$5,"2%-ə keçid: Dövriyyə-Monitor-da yoxlayın","")</f>
        <v/>
      </c>
      <c r="K13" s="41" t="str">
        <f aca="false">IF(AND(C13="Bəli",HesabatTarixi&gt;=DATE(2027,1,1)),"Kənd t. azadolmasının müddəti bitib — vergi hesablanıb","")</f>
        <v/>
      </c>
      <c r="L13" s="17"/>
    </row>
    <row r="14" customFormat="false" ht="15" hidden="false" customHeight="true" outlineLevel="0" collapsed="false">
      <c r="A14" s="34"/>
      <c r="B14" s="35"/>
      <c r="C14" s="35" t="s">
        <v>55</v>
      </c>
      <c r="D14" s="36" t="n">
        <v>0</v>
      </c>
      <c r="E14" s="36" t="n">
        <v>0</v>
      </c>
      <c r="F14" s="37" t="str">
        <f aca="false">IF(B14="","",IF(B14=$L$4,0.02,IF(B14=$L$5,0.08,"")))</f>
        <v/>
      </c>
      <c r="G14" s="38" t="str">
        <f aca="false">IF(B14="","",IF(AND(C14="Bəli",HesabatTarixi&lt;DATE(2027,1,1)),0,IF(B14=$L$5,IF(AND(HesabatTarixi&gt;=DATE(2026,1,1),HesabatTarixi&lt;DATE(2029,1,1)),ROUND((D14-E14)*0.08+E14*0.06,2),ROUND(D14*0.08,2)),ROUND(D14*F14,2))))</f>
        <v/>
      </c>
      <c r="H14" s="36" t="n">
        <v>0</v>
      </c>
      <c r="I14" s="39" t="str">
        <f aca="false">IF(B14="","",MAX(0,G14-IF(HesabatTarixi&lt;DATE(2027,1,1),MIN(H14,G14),0)))</f>
        <v/>
      </c>
      <c r="J14" s="40" t="str">
        <f aca="false">IF(B14=$L$5,"2%-ə keçid: Dövriyyə-Monitor-da yoxlayın","")</f>
        <v/>
      </c>
      <c r="K14" s="41" t="str">
        <f aca="false">IF(AND(C14="Bəli",HesabatTarixi&gt;=DATE(2027,1,1)),"Kənd t. azadolmasının müddəti bitib — vergi hesablanıb","")</f>
        <v/>
      </c>
      <c r="L14" s="17"/>
    </row>
    <row r="15" customFormat="false" ht="15" hidden="false" customHeight="true" outlineLevel="0" collapsed="false">
      <c r="A15" s="34"/>
      <c r="B15" s="35"/>
      <c r="C15" s="35" t="s">
        <v>55</v>
      </c>
      <c r="D15" s="36" t="n">
        <v>0</v>
      </c>
      <c r="E15" s="36" t="n">
        <v>0</v>
      </c>
      <c r="F15" s="37" t="str">
        <f aca="false">IF(B15="","",IF(B15=$L$4,0.02,IF(B15=$L$5,0.08,"")))</f>
        <v/>
      </c>
      <c r="G15" s="38" t="str">
        <f aca="false">IF(B15="","",IF(AND(C15="Bəli",HesabatTarixi&lt;DATE(2027,1,1)),0,IF(B15=$L$5,IF(AND(HesabatTarixi&gt;=DATE(2026,1,1),HesabatTarixi&lt;DATE(2029,1,1)),ROUND((D15-E15)*0.08+E15*0.06,2),ROUND(D15*0.08,2)),ROUND(D15*F15,2))))</f>
        <v/>
      </c>
      <c r="H15" s="36" t="n">
        <v>0</v>
      </c>
      <c r="I15" s="39" t="str">
        <f aca="false">IF(B15="","",MAX(0,G15-IF(HesabatTarixi&lt;DATE(2027,1,1),MIN(H15,G15),0)))</f>
        <v/>
      </c>
      <c r="J15" s="40" t="str">
        <f aca="false">IF(B15=$L$5,"2%-ə keçid: Dövriyyə-Monitor-da yoxlayın","")</f>
        <v/>
      </c>
      <c r="K15" s="41" t="str">
        <f aca="false">IF(AND(C15="Bəli",HesabatTarixi&gt;=DATE(2027,1,1)),"Kənd t. azadolmasının müddəti bitib — vergi hesablanıb","")</f>
        <v/>
      </c>
      <c r="L15" s="17"/>
    </row>
    <row r="16" customFormat="false" ht="15" hidden="false" customHeight="true" outlineLevel="0" collapsed="false">
      <c r="A16" s="34"/>
      <c r="B16" s="35"/>
      <c r="C16" s="35" t="s">
        <v>55</v>
      </c>
      <c r="D16" s="36" t="n">
        <v>0</v>
      </c>
      <c r="E16" s="36" t="n">
        <v>0</v>
      </c>
      <c r="F16" s="37" t="str">
        <f aca="false">IF(B16="","",IF(B16=$L$4,0.02,IF(B16=$L$5,0.08,"")))</f>
        <v/>
      </c>
      <c r="G16" s="38" t="str">
        <f aca="false">IF(B16="","",IF(AND(C16="Bəli",HesabatTarixi&lt;DATE(2027,1,1)),0,IF(B16=$L$5,IF(AND(HesabatTarixi&gt;=DATE(2026,1,1),HesabatTarixi&lt;DATE(2029,1,1)),ROUND((D16-E16)*0.08+E16*0.06,2),ROUND(D16*0.08,2)),ROUND(D16*F16,2))))</f>
        <v/>
      </c>
      <c r="H16" s="36" t="n">
        <v>0</v>
      </c>
      <c r="I16" s="39" t="str">
        <f aca="false">IF(B16="","",MAX(0,G16-IF(HesabatTarixi&lt;DATE(2027,1,1),MIN(H16,G16),0)))</f>
        <v/>
      </c>
      <c r="J16" s="40" t="str">
        <f aca="false">IF(B16=$L$5,"2%-ə keçid: Dövriyyə-Monitor-da yoxlayın","")</f>
        <v/>
      </c>
      <c r="K16" s="41" t="str">
        <f aca="false">IF(AND(C16="Bəli",HesabatTarixi&gt;=DATE(2027,1,1)),"Kənd t. azadolmasının müddəti bitib — vergi hesablanıb","")</f>
        <v/>
      </c>
      <c r="L16" s="17"/>
    </row>
    <row r="17" customFormat="false" ht="15" hidden="false" customHeight="true" outlineLevel="0" collapsed="false">
      <c r="A17" s="34"/>
      <c r="B17" s="35"/>
      <c r="C17" s="35" t="s">
        <v>55</v>
      </c>
      <c r="D17" s="36" t="n">
        <v>0</v>
      </c>
      <c r="E17" s="36" t="n">
        <v>0</v>
      </c>
      <c r="F17" s="37" t="str">
        <f aca="false">IF(B17="","",IF(B17=$L$4,0.02,IF(B17=$L$5,0.08,"")))</f>
        <v/>
      </c>
      <c r="G17" s="38" t="str">
        <f aca="false">IF(B17="","",IF(AND(C17="Bəli",HesabatTarixi&lt;DATE(2027,1,1)),0,IF(B17=$L$5,IF(AND(HesabatTarixi&gt;=DATE(2026,1,1),HesabatTarixi&lt;DATE(2029,1,1)),ROUND((D17-E17)*0.08+E17*0.06,2),ROUND(D17*0.08,2)),ROUND(D17*F17,2))))</f>
        <v/>
      </c>
      <c r="H17" s="36" t="n">
        <v>0</v>
      </c>
      <c r="I17" s="39" t="str">
        <f aca="false">IF(B17="","",MAX(0,G17-IF(HesabatTarixi&lt;DATE(2027,1,1),MIN(H17,G17),0)))</f>
        <v/>
      </c>
      <c r="J17" s="40" t="str">
        <f aca="false">IF(B17=$L$5,"2%-ə keçid: Dövriyyə-Monitor-da yoxlayın","")</f>
        <v/>
      </c>
      <c r="K17" s="41" t="str">
        <f aca="false">IF(AND(C17="Bəli",HesabatTarixi&gt;=DATE(2027,1,1)),"Kənd t. azadolmasının müddəti bitib — vergi hesablanıb","")</f>
        <v/>
      </c>
      <c r="L17" s="17"/>
    </row>
    <row r="18" customFormat="false" ht="15" hidden="false" customHeight="true" outlineLevel="0" collapsed="false">
      <c r="A18" s="34"/>
      <c r="B18" s="35"/>
      <c r="C18" s="35" t="s">
        <v>55</v>
      </c>
      <c r="D18" s="36" t="n">
        <v>0</v>
      </c>
      <c r="E18" s="36" t="n">
        <v>0</v>
      </c>
      <c r="F18" s="37" t="str">
        <f aca="false">IF(B18="","",IF(B18=$L$4,0.02,IF(B18=$L$5,0.08,"")))</f>
        <v/>
      </c>
      <c r="G18" s="38" t="str">
        <f aca="false">IF(B18="","",IF(AND(C18="Bəli",HesabatTarixi&lt;DATE(2027,1,1)),0,IF(B18=$L$5,IF(AND(HesabatTarixi&gt;=DATE(2026,1,1),HesabatTarixi&lt;DATE(2029,1,1)),ROUND((D18-E18)*0.08+E18*0.06,2),ROUND(D18*0.08,2)),ROUND(D18*F18,2))))</f>
        <v/>
      </c>
      <c r="H18" s="36" t="n">
        <v>0</v>
      </c>
      <c r="I18" s="39" t="str">
        <f aca="false">IF(B18="","",MAX(0,G18-IF(HesabatTarixi&lt;DATE(2027,1,1),MIN(H18,G18),0)))</f>
        <v/>
      </c>
      <c r="J18" s="40" t="str">
        <f aca="false">IF(B18=$L$5,"2%-ə keçid: Dövriyyə-Monitor-da yoxlayın","")</f>
        <v/>
      </c>
      <c r="K18" s="41" t="str">
        <f aca="false">IF(AND(C18="Bəli",HesabatTarixi&gt;=DATE(2027,1,1)),"Kənd t. azadolmasının müddəti bitib — vergi hesablanıb","")</f>
        <v/>
      </c>
      <c r="L18" s="17"/>
    </row>
    <row r="19" customFormat="false" ht="15" hidden="false" customHeight="true" outlineLevel="0" collapsed="false">
      <c r="A19" s="34"/>
      <c r="B19" s="35"/>
      <c r="C19" s="35" t="s">
        <v>55</v>
      </c>
      <c r="D19" s="36" t="n">
        <v>0</v>
      </c>
      <c r="E19" s="36" t="n">
        <v>0</v>
      </c>
      <c r="F19" s="37" t="str">
        <f aca="false">IF(B19="","",IF(B19=$L$4,0.02,IF(B19=$L$5,0.08,"")))</f>
        <v/>
      </c>
      <c r="G19" s="38" t="str">
        <f aca="false">IF(B19="","",IF(AND(C19="Bəli",HesabatTarixi&lt;DATE(2027,1,1)),0,IF(B19=$L$5,IF(AND(HesabatTarixi&gt;=DATE(2026,1,1),HesabatTarixi&lt;DATE(2029,1,1)),ROUND((D19-E19)*0.08+E19*0.06,2),ROUND(D19*0.08,2)),ROUND(D19*F19,2))))</f>
        <v/>
      </c>
      <c r="H19" s="36" t="n">
        <v>0</v>
      </c>
      <c r="I19" s="39" t="str">
        <f aca="false">IF(B19="","",MAX(0,G19-IF(HesabatTarixi&lt;DATE(2027,1,1),MIN(H19,G19),0)))</f>
        <v/>
      </c>
      <c r="J19" s="40" t="str">
        <f aca="false">IF(B19=$L$5,"2%-ə keçid: Dövriyyə-Monitor-da yoxlayın","")</f>
        <v/>
      </c>
      <c r="K19" s="41" t="str">
        <f aca="false">IF(AND(C19="Bəli",HesabatTarixi&gt;=DATE(2027,1,1)),"Kənd t. azadolmasının müddəti bitib — vergi hesablanıb","")</f>
        <v/>
      </c>
      <c r="L19" s="17"/>
    </row>
    <row r="20" customFormat="false" ht="15" hidden="false" customHeight="true" outlineLevel="0" collapsed="false">
      <c r="A20" s="34"/>
      <c r="B20" s="35"/>
      <c r="C20" s="35" t="s">
        <v>55</v>
      </c>
      <c r="D20" s="36" t="n">
        <v>0</v>
      </c>
      <c r="E20" s="36" t="n">
        <v>0</v>
      </c>
      <c r="F20" s="37" t="str">
        <f aca="false">IF(B20="","",IF(B20=$L$4,0.02,IF(B20=$L$5,0.08,"")))</f>
        <v/>
      </c>
      <c r="G20" s="38" t="str">
        <f aca="false">IF(B20="","",IF(AND(C20="Bəli",HesabatTarixi&lt;DATE(2027,1,1)),0,IF(B20=$L$5,IF(AND(HesabatTarixi&gt;=DATE(2026,1,1),HesabatTarixi&lt;DATE(2029,1,1)),ROUND((D20-E20)*0.08+E20*0.06,2),ROUND(D20*0.08,2)),ROUND(D20*F20,2))))</f>
        <v/>
      </c>
      <c r="H20" s="36" t="n">
        <v>0</v>
      </c>
      <c r="I20" s="39" t="str">
        <f aca="false">IF(B20="","",MAX(0,G20-IF(HesabatTarixi&lt;DATE(2027,1,1),MIN(H20,G20),0)))</f>
        <v/>
      </c>
      <c r="J20" s="40" t="str">
        <f aca="false">IF(B20=$L$5,"2%-ə keçid: Dövriyyə-Monitor-da yoxlayın","")</f>
        <v/>
      </c>
      <c r="K20" s="41" t="str">
        <f aca="false">IF(AND(C20="Bəli",HesabatTarixi&gt;=DATE(2027,1,1)),"Kənd t. azadolmasının müddəti bitib — vergi hesablanıb","")</f>
        <v/>
      </c>
      <c r="L20" s="17"/>
    </row>
    <row r="21" customFormat="false" ht="15" hidden="false" customHeight="true" outlineLevel="0" collapsed="false">
      <c r="A21" s="34"/>
      <c r="B21" s="35"/>
      <c r="C21" s="35" t="s">
        <v>55</v>
      </c>
      <c r="D21" s="36" t="n">
        <v>0</v>
      </c>
      <c r="E21" s="36" t="n">
        <v>0</v>
      </c>
      <c r="F21" s="37" t="str">
        <f aca="false">IF(B21="","",IF(B21=$L$4,0.02,IF(B21=$L$5,0.08,"")))</f>
        <v/>
      </c>
      <c r="G21" s="38" t="str">
        <f aca="false">IF(B21="","",IF(AND(C21="Bəli",HesabatTarixi&lt;DATE(2027,1,1)),0,IF(B21=$L$5,IF(AND(HesabatTarixi&gt;=DATE(2026,1,1),HesabatTarixi&lt;DATE(2029,1,1)),ROUND((D21-E21)*0.08+E21*0.06,2),ROUND(D21*0.08,2)),ROUND(D21*F21,2))))</f>
        <v/>
      </c>
      <c r="H21" s="36" t="n">
        <v>0</v>
      </c>
      <c r="I21" s="39" t="str">
        <f aca="false">IF(B21="","",MAX(0,G21-IF(HesabatTarixi&lt;DATE(2027,1,1),MIN(H21,G21),0)))</f>
        <v/>
      </c>
      <c r="J21" s="40" t="str">
        <f aca="false">IF(B21=$L$5,"2%-ə keçid: Dövriyyə-Monitor-da yoxlayın","")</f>
        <v/>
      </c>
      <c r="K21" s="41" t="str">
        <f aca="false">IF(AND(C21="Bəli",HesabatTarixi&gt;=DATE(2027,1,1)),"Kənd t. azadolmasının müddəti bitib — vergi hesablanıb","")</f>
        <v/>
      </c>
      <c r="L21" s="17"/>
    </row>
    <row r="22" customFormat="false" ht="15" hidden="false" customHeight="true" outlineLevel="0" collapsed="false">
      <c r="A22" s="34"/>
      <c r="B22" s="35"/>
      <c r="C22" s="35" t="s">
        <v>55</v>
      </c>
      <c r="D22" s="36" t="n">
        <v>0</v>
      </c>
      <c r="E22" s="36" t="n">
        <v>0</v>
      </c>
      <c r="F22" s="37" t="str">
        <f aca="false">IF(B22="","",IF(B22=$L$4,0.02,IF(B22=$L$5,0.08,"")))</f>
        <v/>
      </c>
      <c r="G22" s="38" t="str">
        <f aca="false">IF(B22="","",IF(AND(C22="Bəli",HesabatTarixi&lt;DATE(2027,1,1)),0,IF(B22=$L$5,IF(AND(HesabatTarixi&gt;=DATE(2026,1,1),HesabatTarixi&lt;DATE(2029,1,1)),ROUND((D22-E22)*0.08+E22*0.06,2),ROUND(D22*0.08,2)),ROUND(D22*F22,2))))</f>
        <v/>
      </c>
      <c r="H22" s="36" t="n">
        <v>0</v>
      </c>
      <c r="I22" s="39" t="str">
        <f aca="false">IF(B22="","",MAX(0,G22-IF(HesabatTarixi&lt;DATE(2027,1,1),MIN(H22,G22),0)))</f>
        <v/>
      </c>
      <c r="J22" s="40" t="str">
        <f aca="false">IF(B22=$L$5,"2%-ə keçid: Dövriyyə-Monitor-da yoxlayın","")</f>
        <v/>
      </c>
      <c r="K22" s="41" t="str">
        <f aca="false">IF(AND(C22="Bəli",HesabatTarixi&gt;=DATE(2027,1,1)),"Kənd t. azadolmasının müddəti bitib — vergi hesablanıb","")</f>
        <v/>
      </c>
      <c r="L22" s="17"/>
    </row>
    <row r="23" customFormat="false" ht="15" hidden="false" customHeight="true" outlineLevel="0" collapsed="false">
      <c r="A23" s="34"/>
      <c r="B23" s="35"/>
      <c r="C23" s="35" t="s">
        <v>55</v>
      </c>
      <c r="D23" s="36" t="n">
        <v>0</v>
      </c>
      <c r="E23" s="36" t="n">
        <v>0</v>
      </c>
      <c r="F23" s="37" t="str">
        <f aca="false">IF(B23="","",IF(B23=$L$4,0.02,IF(B23=$L$5,0.08,"")))</f>
        <v/>
      </c>
      <c r="G23" s="38" t="str">
        <f aca="false">IF(B23="","",IF(AND(C23="Bəli",HesabatTarixi&lt;DATE(2027,1,1)),0,IF(B23=$L$5,IF(AND(HesabatTarixi&gt;=DATE(2026,1,1),HesabatTarixi&lt;DATE(2029,1,1)),ROUND((D23-E23)*0.08+E23*0.06,2),ROUND(D23*0.08,2)),ROUND(D23*F23,2))))</f>
        <v/>
      </c>
      <c r="H23" s="36" t="n">
        <v>0</v>
      </c>
      <c r="I23" s="39" t="str">
        <f aca="false">IF(B23="","",MAX(0,G23-IF(HesabatTarixi&lt;DATE(2027,1,1),MIN(H23,G23),0)))</f>
        <v/>
      </c>
      <c r="J23" s="40" t="str">
        <f aca="false">IF(B23=$L$5,"2%-ə keçid: Dövriyyə-Monitor-da yoxlayın","")</f>
        <v/>
      </c>
      <c r="K23" s="41" t="str">
        <f aca="false">IF(AND(C23="Bəli",HesabatTarixi&gt;=DATE(2027,1,1)),"Kənd t. azadolmasının müddəti bitib — vergi hesablanıb","")</f>
        <v/>
      </c>
      <c r="L23" s="17"/>
    </row>
    <row r="24" customFormat="false" ht="15" hidden="false" customHeight="true" outlineLevel="0" collapsed="false">
      <c r="A24" s="34"/>
      <c r="B24" s="35"/>
      <c r="C24" s="35" t="s">
        <v>55</v>
      </c>
      <c r="D24" s="36" t="n">
        <v>0</v>
      </c>
      <c r="E24" s="36" t="n">
        <v>0</v>
      </c>
      <c r="F24" s="37" t="str">
        <f aca="false">IF(B24="","",IF(B24=$L$4,0.02,IF(B24=$L$5,0.08,"")))</f>
        <v/>
      </c>
      <c r="G24" s="38" t="str">
        <f aca="false">IF(B24="","",IF(AND(C24="Bəli",HesabatTarixi&lt;DATE(2027,1,1)),0,IF(B24=$L$5,IF(AND(HesabatTarixi&gt;=DATE(2026,1,1),HesabatTarixi&lt;DATE(2029,1,1)),ROUND((D24-E24)*0.08+E24*0.06,2),ROUND(D24*0.08,2)),ROUND(D24*F24,2))))</f>
        <v/>
      </c>
      <c r="H24" s="36" t="n">
        <v>0</v>
      </c>
      <c r="I24" s="39" t="str">
        <f aca="false">IF(B24="","",MAX(0,G24-IF(HesabatTarixi&lt;DATE(2027,1,1),MIN(H24,G24),0)))</f>
        <v/>
      </c>
      <c r="J24" s="40" t="str">
        <f aca="false">IF(B24=$L$5,"2%-ə keçid: Dövriyyə-Monitor-da yoxlayın","")</f>
        <v/>
      </c>
      <c r="K24" s="41" t="str">
        <f aca="false">IF(AND(C24="Bəli",HesabatTarixi&gt;=DATE(2027,1,1)),"Kənd t. azadolmasının müddəti bitib — vergi hesablanıb","")</f>
        <v/>
      </c>
      <c r="L24" s="17"/>
    </row>
    <row r="25" customFormat="false" ht="15" hidden="false" customHeight="true" outlineLevel="0" collapsed="false">
      <c r="A25" s="34"/>
      <c r="B25" s="35"/>
      <c r="C25" s="35" t="s">
        <v>55</v>
      </c>
      <c r="D25" s="36" t="n">
        <v>0</v>
      </c>
      <c r="E25" s="36" t="n">
        <v>0</v>
      </c>
      <c r="F25" s="37" t="str">
        <f aca="false">IF(B25="","",IF(B25=$L$4,0.02,IF(B25=$L$5,0.08,"")))</f>
        <v/>
      </c>
      <c r="G25" s="38" t="str">
        <f aca="false">IF(B25="","",IF(AND(C25="Bəli",HesabatTarixi&lt;DATE(2027,1,1)),0,IF(B25=$L$5,IF(AND(HesabatTarixi&gt;=DATE(2026,1,1),HesabatTarixi&lt;DATE(2029,1,1)),ROUND((D25-E25)*0.08+E25*0.06,2),ROUND(D25*0.08,2)),ROUND(D25*F25,2))))</f>
        <v/>
      </c>
      <c r="H25" s="36" t="n">
        <v>0</v>
      </c>
      <c r="I25" s="39" t="str">
        <f aca="false">IF(B25="","",MAX(0,G25-IF(HesabatTarixi&lt;DATE(2027,1,1),MIN(H25,G25),0)))</f>
        <v/>
      </c>
      <c r="J25" s="40" t="str">
        <f aca="false">IF(B25=$L$5,"2%-ə keçid: Dövriyyə-Monitor-da yoxlayın","")</f>
        <v/>
      </c>
      <c r="K25" s="41" t="str">
        <f aca="false">IF(AND(C25="Bəli",HesabatTarixi&gt;=DATE(2027,1,1)),"Kənd t. azadolmasının müddəti bitib — vergi hesablanıb","")</f>
        <v/>
      </c>
      <c r="L25" s="17"/>
    </row>
    <row r="26" customFormat="false" ht="15" hidden="false" customHeight="true" outlineLevel="0" collapsed="false">
      <c r="A26" s="34"/>
      <c r="B26" s="35"/>
      <c r="C26" s="35" t="s">
        <v>55</v>
      </c>
      <c r="D26" s="36" t="n">
        <v>0</v>
      </c>
      <c r="E26" s="36" t="n">
        <v>0</v>
      </c>
      <c r="F26" s="37" t="str">
        <f aca="false">IF(B26="","",IF(B26=$L$4,0.02,IF(B26=$L$5,0.08,"")))</f>
        <v/>
      </c>
      <c r="G26" s="38" t="str">
        <f aca="false">IF(B26="","",IF(AND(C26="Bəli",HesabatTarixi&lt;DATE(2027,1,1)),0,IF(B26=$L$5,IF(AND(HesabatTarixi&gt;=DATE(2026,1,1),HesabatTarixi&lt;DATE(2029,1,1)),ROUND((D26-E26)*0.08+E26*0.06,2),ROUND(D26*0.08,2)),ROUND(D26*F26,2))))</f>
        <v/>
      </c>
      <c r="H26" s="36" t="n">
        <v>0</v>
      </c>
      <c r="I26" s="39" t="str">
        <f aca="false">IF(B26="","",MAX(0,G26-IF(HesabatTarixi&lt;DATE(2027,1,1),MIN(H26,G26),0)))</f>
        <v/>
      </c>
      <c r="J26" s="40" t="str">
        <f aca="false">IF(B26=$L$5,"2%-ə keçid: Dövriyyə-Monitor-da yoxlayın","")</f>
        <v/>
      </c>
      <c r="K26" s="41" t="str">
        <f aca="false">IF(AND(C26="Bəli",HesabatTarixi&gt;=DATE(2027,1,1)),"Kənd t. azadolmasının müddəti bitib — vergi hesablanıb","")</f>
        <v/>
      </c>
      <c r="L26" s="17"/>
    </row>
    <row r="27" customFormat="false" ht="15" hidden="false" customHeight="true" outlineLevel="0" collapsed="false">
      <c r="A27" s="34"/>
      <c r="B27" s="35"/>
      <c r="C27" s="35" t="s">
        <v>55</v>
      </c>
      <c r="D27" s="36" t="n">
        <v>0</v>
      </c>
      <c r="E27" s="36" t="n">
        <v>0</v>
      </c>
      <c r="F27" s="37" t="str">
        <f aca="false">IF(B27="","",IF(B27=$L$4,0.02,IF(B27=$L$5,0.08,"")))</f>
        <v/>
      </c>
      <c r="G27" s="38" t="str">
        <f aca="false">IF(B27="","",IF(AND(C27="Bəli",HesabatTarixi&lt;DATE(2027,1,1)),0,IF(B27=$L$5,IF(AND(HesabatTarixi&gt;=DATE(2026,1,1),HesabatTarixi&lt;DATE(2029,1,1)),ROUND((D27-E27)*0.08+E27*0.06,2),ROUND(D27*0.08,2)),ROUND(D27*F27,2))))</f>
        <v/>
      </c>
      <c r="H27" s="36" t="n">
        <v>0</v>
      </c>
      <c r="I27" s="39" t="str">
        <f aca="false">IF(B27="","",MAX(0,G27-IF(HesabatTarixi&lt;DATE(2027,1,1),MIN(H27,G27),0)))</f>
        <v/>
      </c>
      <c r="J27" s="40" t="str">
        <f aca="false">IF(B27=$L$5,"2%-ə keçid: Dövriyyə-Monitor-da yoxlayın","")</f>
        <v/>
      </c>
      <c r="K27" s="41" t="str">
        <f aca="false">IF(AND(C27="Bəli",HesabatTarixi&gt;=DATE(2027,1,1)),"Kənd t. azadolmasının müddəti bitib — vergi hesablanıb","")</f>
        <v/>
      </c>
      <c r="L27" s="17"/>
    </row>
    <row r="28" customFormat="false" ht="15" hidden="false" customHeight="true" outlineLevel="0" collapsed="false">
      <c r="A28" s="34"/>
      <c r="B28" s="35"/>
      <c r="C28" s="35" t="s">
        <v>55</v>
      </c>
      <c r="D28" s="36" t="n">
        <v>0</v>
      </c>
      <c r="E28" s="36" t="n">
        <v>0</v>
      </c>
      <c r="F28" s="37" t="str">
        <f aca="false">IF(B28="","",IF(B28=$L$4,0.02,IF(B28=$L$5,0.08,"")))</f>
        <v/>
      </c>
      <c r="G28" s="38" t="str">
        <f aca="false">IF(B28="","",IF(AND(C28="Bəli",HesabatTarixi&lt;DATE(2027,1,1)),0,IF(B28=$L$5,IF(AND(HesabatTarixi&gt;=DATE(2026,1,1),HesabatTarixi&lt;DATE(2029,1,1)),ROUND((D28-E28)*0.08+E28*0.06,2),ROUND(D28*0.08,2)),ROUND(D28*F28,2))))</f>
        <v/>
      </c>
      <c r="H28" s="36" t="n">
        <v>0</v>
      </c>
      <c r="I28" s="39" t="str">
        <f aca="false">IF(B28="","",MAX(0,G28-IF(HesabatTarixi&lt;DATE(2027,1,1),MIN(H28,G28),0)))</f>
        <v/>
      </c>
      <c r="J28" s="40" t="str">
        <f aca="false">IF(B28=$L$5,"2%-ə keçid: Dövriyyə-Monitor-da yoxlayın","")</f>
        <v/>
      </c>
      <c r="K28" s="41" t="str">
        <f aca="false">IF(AND(C28="Bəli",HesabatTarixi&gt;=DATE(2027,1,1)),"Kənd t. azadolmasının müddəti bitib — vergi hesablanıb","")</f>
        <v/>
      </c>
      <c r="L28" s="17"/>
    </row>
    <row r="29" customFormat="false" ht="15" hidden="false" customHeight="true" outlineLevel="0" collapsed="false">
      <c r="A29" s="34"/>
      <c r="B29" s="35"/>
      <c r="C29" s="35" t="s">
        <v>55</v>
      </c>
      <c r="D29" s="36" t="n">
        <v>0</v>
      </c>
      <c r="E29" s="36" t="n">
        <v>0</v>
      </c>
      <c r="F29" s="37" t="str">
        <f aca="false">IF(B29="","",IF(B29=$L$4,0.02,IF(B29=$L$5,0.08,"")))</f>
        <v/>
      </c>
      <c r="G29" s="38" t="str">
        <f aca="false">IF(B29="","",IF(AND(C29="Bəli",HesabatTarixi&lt;DATE(2027,1,1)),0,IF(B29=$L$5,IF(AND(HesabatTarixi&gt;=DATE(2026,1,1),HesabatTarixi&lt;DATE(2029,1,1)),ROUND((D29-E29)*0.08+E29*0.06,2),ROUND(D29*0.08,2)),ROUND(D29*F29,2))))</f>
        <v/>
      </c>
      <c r="H29" s="36" t="n">
        <v>0</v>
      </c>
      <c r="I29" s="39" t="str">
        <f aca="false">IF(B29="","",MAX(0,G29-IF(HesabatTarixi&lt;DATE(2027,1,1),MIN(H29,G29),0)))</f>
        <v/>
      </c>
      <c r="J29" s="40" t="str">
        <f aca="false">IF(B29=$L$5,"2%-ə keçid: Dövriyyə-Monitor-da yoxlayın","")</f>
        <v/>
      </c>
      <c r="K29" s="41" t="str">
        <f aca="false">IF(AND(C29="Bəli",HesabatTarixi&gt;=DATE(2027,1,1)),"Kənd t. azadolmasının müddəti bitib — vergi hesablanıb","")</f>
        <v/>
      </c>
      <c r="L29" s="17"/>
    </row>
    <row r="30" customFormat="false" ht="15" hidden="false" customHeight="true" outlineLevel="0" collapsed="false">
      <c r="A30" s="34"/>
      <c r="B30" s="35"/>
      <c r="C30" s="35" t="s">
        <v>55</v>
      </c>
      <c r="D30" s="36" t="n">
        <v>0</v>
      </c>
      <c r="E30" s="36" t="n">
        <v>0</v>
      </c>
      <c r="F30" s="37" t="str">
        <f aca="false">IF(B30="","",IF(B30=$L$4,0.02,IF(B30=$L$5,0.08,"")))</f>
        <v/>
      </c>
      <c r="G30" s="38" t="str">
        <f aca="false">IF(B30="","",IF(AND(C30="Bəli",HesabatTarixi&lt;DATE(2027,1,1)),0,IF(B30=$L$5,IF(AND(HesabatTarixi&gt;=DATE(2026,1,1),HesabatTarixi&lt;DATE(2029,1,1)),ROUND((D30-E30)*0.08+E30*0.06,2),ROUND(D30*0.08,2)),ROUND(D30*F30,2))))</f>
        <v/>
      </c>
      <c r="H30" s="36" t="n">
        <v>0</v>
      </c>
      <c r="I30" s="39" t="str">
        <f aca="false">IF(B30="","",MAX(0,G30-IF(HesabatTarixi&lt;DATE(2027,1,1),MIN(H30,G30),0)))</f>
        <v/>
      </c>
      <c r="J30" s="40" t="str">
        <f aca="false">IF(B30=$L$5,"2%-ə keçid: Dövriyyə-Monitor-da yoxlayın","")</f>
        <v/>
      </c>
      <c r="K30" s="41" t="str">
        <f aca="false">IF(AND(C30="Bəli",HesabatTarixi&gt;=DATE(2027,1,1)),"Kənd t. azadolmasının müddəti bitib — vergi hesablanıb","")</f>
        <v/>
      </c>
      <c r="L30" s="17"/>
    </row>
    <row r="31" customFormat="false" ht="15" hidden="false" customHeight="true" outlineLevel="0" collapsed="false">
      <c r="A31" s="34"/>
      <c r="B31" s="35"/>
      <c r="C31" s="35" t="s">
        <v>55</v>
      </c>
      <c r="D31" s="36" t="n">
        <v>0</v>
      </c>
      <c r="E31" s="36" t="n">
        <v>0</v>
      </c>
      <c r="F31" s="37" t="str">
        <f aca="false">IF(B31="","",IF(B31=$L$4,0.02,IF(B31=$L$5,0.08,"")))</f>
        <v/>
      </c>
      <c r="G31" s="38" t="str">
        <f aca="false">IF(B31="","",IF(AND(C31="Bəli",HesabatTarixi&lt;DATE(2027,1,1)),0,IF(B31=$L$5,IF(AND(HesabatTarixi&gt;=DATE(2026,1,1),HesabatTarixi&lt;DATE(2029,1,1)),ROUND((D31-E31)*0.08+E31*0.06,2),ROUND(D31*0.08,2)),ROUND(D31*F31,2))))</f>
        <v/>
      </c>
      <c r="H31" s="36" t="n">
        <v>0</v>
      </c>
      <c r="I31" s="39" t="str">
        <f aca="false">IF(B31="","",MAX(0,G31-IF(HesabatTarixi&lt;DATE(2027,1,1),MIN(H31,G31),0)))</f>
        <v/>
      </c>
      <c r="J31" s="40" t="str">
        <f aca="false">IF(B31=$L$5,"2%-ə keçid: Dövriyyə-Monitor-da yoxlayın","")</f>
        <v/>
      </c>
      <c r="K31" s="41" t="str">
        <f aca="false">IF(AND(C31="Bəli",HesabatTarixi&gt;=DATE(2027,1,1)),"Kənd t. azadolmasının müddəti bitib — vergi hesablanıb","")</f>
        <v/>
      </c>
      <c r="L31" s="17"/>
    </row>
    <row r="32" customFormat="false" ht="15" hidden="false" customHeight="true" outlineLevel="0" collapsed="false">
      <c r="A32" s="34"/>
      <c r="B32" s="35"/>
      <c r="C32" s="35" t="s">
        <v>55</v>
      </c>
      <c r="D32" s="36" t="n">
        <v>0</v>
      </c>
      <c r="E32" s="36" t="n">
        <v>0</v>
      </c>
      <c r="F32" s="37" t="str">
        <f aca="false">IF(B32="","",IF(B32=$L$4,0.02,IF(B32=$L$5,0.08,"")))</f>
        <v/>
      </c>
      <c r="G32" s="38" t="str">
        <f aca="false">IF(B32="","",IF(AND(C32="Bəli",HesabatTarixi&lt;DATE(2027,1,1)),0,IF(B32=$L$5,IF(AND(HesabatTarixi&gt;=DATE(2026,1,1),HesabatTarixi&lt;DATE(2029,1,1)),ROUND((D32-E32)*0.08+E32*0.06,2),ROUND(D32*0.08,2)),ROUND(D32*F32,2))))</f>
        <v/>
      </c>
      <c r="H32" s="36" t="n">
        <v>0</v>
      </c>
      <c r="I32" s="39" t="str">
        <f aca="false">IF(B32="","",MAX(0,G32-IF(HesabatTarixi&lt;DATE(2027,1,1),MIN(H32,G32),0)))</f>
        <v/>
      </c>
      <c r="J32" s="40" t="str">
        <f aca="false">IF(B32=$L$5,"2%-ə keçid: Dövriyyə-Monitor-da yoxlayın","")</f>
        <v/>
      </c>
      <c r="K32" s="41" t="str">
        <f aca="false">IF(AND(C32="Bəli",HesabatTarixi&gt;=DATE(2027,1,1)),"Kənd t. azadolmasının müddəti bitib — vergi hesablanıb","")</f>
        <v/>
      </c>
      <c r="L32" s="17"/>
    </row>
    <row r="33" customFormat="false" ht="15" hidden="false" customHeight="true" outlineLevel="0" collapsed="false">
      <c r="A33" s="34"/>
      <c r="B33" s="35"/>
      <c r="C33" s="35" t="s">
        <v>55</v>
      </c>
      <c r="D33" s="36" t="n">
        <v>0</v>
      </c>
      <c r="E33" s="36" t="n">
        <v>0</v>
      </c>
      <c r="F33" s="37" t="str">
        <f aca="false">IF(B33="","",IF(B33=$L$4,0.02,IF(B33=$L$5,0.08,"")))</f>
        <v/>
      </c>
      <c r="G33" s="38" t="str">
        <f aca="false">IF(B33="","",IF(AND(C33="Bəli",HesabatTarixi&lt;DATE(2027,1,1)),0,IF(B33=$L$5,IF(AND(HesabatTarixi&gt;=DATE(2026,1,1),HesabatTarixi&lt;DATE(2029,1,1)),ROUND((D33-E33)*0.08+E33*0.06,2),ROUND(D33*0.08,2)),ROUND(D33*F33,2))))</f>
        <v/>
      </c>
      <c r="H33" s="36" t="n">
        <v>0</v>
      </c>
      <c r="I33" s="39" t="str">
        <f aca="false">IF(B33="","",MAX(0,G33-IF(HesabatTarixi&lt;DATE(2027,1,1),MIN(H33,G33),0)))</f>
        <v/>
      </c>
      <c r="J33" s="40" t="str">
        <f aca="false">IF(B33=$L$5,"2%-ə keçid: Dövriyyə-Monitor-da yoxlayın","")</f>
        <v/>
      </c>
      <c r="K33" s="41" t="str">
        <f aca="false">IF(AND(C33="Bəli",HesabatTarixi&gt;=DATE(2027,1,1)),"Kənd t. azadolmasının müddəti bitib — vergi hesablanıb","")</f>
        <v/>
      </c>
      <c r="L33" s="17"/>
    </row>
    <row r="34" customFormat="false" ht="15" hidden="false" customHeight="true" outlineLevel="0" collapsed="false">
      <c r="A34" s="17"/>
      <c r="B34" s="17"/>
      <c r="C34" s="17"/>
      <c r="D34" s="17"/>
      <c r="E34" s="17"/>
      <c r="F34" s="17"/>
      <c r="G34" s="17"/>
      <c r="H34" s="17"/>
      <c r="I34" s="17"/>
      <c r="J34" s="17"/>
      <c r="K34" s="17"/>
      <c r="L34" s="17"/>
    </row>
    <row r="35" customFormat="false" ht="15" hidden="false" customHeight="true" outlineLevel="0" collapsed="false">
      <c r="A35" s="43"/>
      <c r="B35" s="43"/>
      <c r="C35" s="43"/>
      <c r="D35" s="43"/>
      <c r="E35" s="43"/>
      <c r="F35" s="43"/>
      <c r="G35" s="43"/>
      <c r="H35" s="44" t="s">
        <v>58</v>
      </c>
      <c r="I35" s="45" t="n">
        <f aca="false">SUM(I4:I33)</f>
        <v>0</v>
      </c>
      <c r="J35" s="43"/>
      <c r="K35" s="17"/>
      <c r="L35" s="17"/>
    </row>
    <row r="36" customFormat="false" ht="15" hidden="false" customHeight="true" outlineLevel="0" collapsed="false">
      <c r="A36" s="17"/>
      <c r="B36" s="17"/>
      <c r="C36" s="17"/>
      <c r="D36" s="17"/>
      <c r="E36" s="17"/>
      <c r="F36" s="17"/>
      <c r="G36" s="17"/>
      <c r="H36" s="17"/>
      <c r="I36" s="17"/>
      <c r="J36" s="17"/>
      <c r="K36" s="17"/>
      <c r="L36" s="17"/>
    </row>
    <row r="37" customFormat="false" ht="15" hidden="false" customHeight="true" outlineLevel="0" collapsed="false">
      <c r="A37" s="19" t="s">
        <v>59</v>
      </c>
      <c r="B37" s="17"/>
      <c r="C37" s="17"/>
      <c r="D37" s="17"/>
      <c r="E37" s="17"/>
      <c r="F37" s="17"/>
      <c r="G37" s="17"/>
      <c r="H37" s="17"/>
      <c r="I37" s="17"/>
      <c r="J37" s="17"/>
      <c r="K37" s="17"/>
      <c r="L37" s="17"/>
    </row>
    <row r="38" customFormat="false" ht="54.75" hidden="false" customHeight="true" outlineLevel="0" collapsed="false">
      <c r="A38" s="46" t="s">
        <v>60</v>
      </c>
      <c r="B38" s="46"/>
      <c r="C38" s="46"/>
      <c r="D38" s="46"/>
      <c r="E38" s="46"/>
      <c r="F38" s="46"/>
      <c r="G38" s="46"/>
      <c r="H38" s="46"/>
      <c r="I38" s="46"/>
      <c r="J38" s="46"/>
      <c r="K38" s="17"/>
      <c r="L38" s="17"/>
    </row>
    <row r="39" customFormat="false" ht="54.75" hidden="false" customHeight="true" outlineLevel="0" collapsed="false">
      <c r="A39" s="46" t="s">
        <v>61</v>
      </c>
      <c r="B39" s="46"/>
      <c r="C39" s="46"/>
      <c r="D39" s="46"/>
      <c r="E39" s="46"/>
      <c r="F39" s="46"/>
      <c r="G39" s="46"/>
      <c r="H39" s="46"/>
      <c r="I39" s="46"/>
      <c r="J39" s="46"/>
      <c r="K39" s="17"/>
      <c r="L39" s="17"/>
    </row>
    <row r="40" customFormat="false" ht="90" hidden="false" customHeight="true" outlineLevel="0" collapsed="false">
      <c r="A40" s="46" t="s">
        <v>62</v>
      </c>
      <c r="B40" s="46"/>
      <c r="C40" s="46"/>
      <c r="D40" s="46"/>
      <c r="E40" s="46"/>
      <c r="F40" s="46"/>
      <c r="G40" s="46"/>
      <c r="H40" s="46"/>
      <c r="I40" s="46"/>
      <c r="J40" s="46"/>
      <c r="K40" s="17"/>
      <c r="L40" s="17"/>
    </row>
    <row r="41" customFormat="false" ht="54.75" hidden="false" customHeight="true" outlineLevel="0" collapsed="false">
      <c r="A41" s="46" t="s">
        <v>63</v>
      </c>
      <c r="B41" s="46"/>
      <c r="C41" s="46"/>
      <c r="D41" s="46"/>
      <c r="E41" s="46"/>
      <c r="F41" s="46"/>
      <c r="G41" s="46"/>
      <c r="H41" s="46"/>
      <c r="I41" s="46"/>
      <c r="J41" s="46"/>
      <c r="K41" s="17"/>
      <c r="L41" s="17"/>
    </row>
    <row r="42" customFormat="false" ht="54.75" hidden="false" customHeight="true" outlineLevel="0" collapsed="false">
      <c r="A42" s="46" t="s">
        <v>64</v>
      </c>
      <c r="B42" s="46"/>
      <c r="C42" s="46"/>
      <c r="D42" s="46"/>
      <c r="E42" s="46"/>
      <c r="F42" s="46"/>
      <c r="G42" s="46"/>
      <c r="H42" s="46"/>
      <c r="I42" s="46"/>
      <c r="J42" s="46"/>
      <c r="K42" s="17"/>
      <c r="L42" s="17"/>
    </row>
    <row r="43" customFormat="false" ht="54.75" hidden="false" customHeight="true" outlineLevel="0" collapsed="false">
      <c r="A43" s="46" t="s">
        <v>65</v>
      </c>
      <c r="B43" s="46"/>
      <c r="C43" s="46"/>
      <c r="D43" s="46"/>
      <c r="E43" s="46"/>
      <c r="F43" s="46"/>
      <c r="G43" s="46"/>
      <c r="H43" s="46"/>
      <c r="I43" s="46"/>
      <c r="J43" s="46"/>
      <c r="K43" s="17"/>
      <c r="L43" s="17"/>
    </row>
    <row r="44" customFormat="false" ht="54.75" hidden="false" customHeight="true" outlineLevel="0" collapsed="false">
      <c r="A44" s="46" t="s">
        <v>66</v>
      </c>
      <c r="B44" s="46"/>
      <c r="C44" s="46"/>
      <c r="D44" s="46"/>
      <c r="E44" s="46"/>
      <c r="F44" s="46"/>
      <c r="G44" s="46"/>
      <c r="H44" s="46"/>
      <c r="I44" s="46"/>
      <c r="J44" s="46"/>
      <c r="K44" s="17"/>
      <c r="L44" s="17"/>
    </row>
    <row r="45" customFormat="false" ht="54.75" hidden="false" customHeight="true" outlineLevel="0" collapsed="false">
      <c r="A45" s="46" t="s">
        <v>67</v>
      </c>
      <c r="B45" s="46"/>
      <c r="C45" s="46"/>
      <c r="D45" s="46"/>
      <c r="E45" s="46"/>
      <c r="F45" s="46"/>
      <c r="G45" s="46"/>
      <c r="H45" s="46"/>
      <c r="I45" s="46"/>
      <c r="J45" s="46"/>
      <c r="K45" s="17"/>
      <c r="L45" s="17"/>
    </row>
    <row r="46" customFormat="false" ht="54.75" hidden="false" customHeight="true" outlineLevel="0" collapsed="false">
      <c r="A46" s="46" t="s">
        <v>68</v>
      </c>
      <c r="B46" s="46"/>
      <c r="C46" s="46"/>
      <c r="D46" s="46"/>
      <c r="E46" s="46"/>
      <c r="F46" s="46"/>
      <c r="G46" s="46"/>
      <c r="H46" s="46"/>
      <c r="I46" s="46"/>
      <c r="J46" s="46"/>
      <c r="K46" s="17"/>
      <c r="L46" s="17"/>
    </row>
    <row r="47" customFormat="false" ht="54.75" hidden="false" customHeight="true" outlineLevel="0" collapsed="false">
      <c r="A47" s="46" t="s">
        <v>69</v>
      </c>
      <c r="B47" s="46"/>
      <c r="C47" s="46"/>
      <c r="D47" s="46"/>
      <c r="E47" s="46"/>
      <c r="F47" s="46"/>
      <c r="G47" s="46"/>
      <c r="H47" s="46"/>
      <c r="I47" s="46"/>
      <c r="J47" s="46"/>
      <c r="K47" s="17"/>
      <c r="L47" s="17"/>
    </row>
    <row r="48" customFormat="false" ht="90" hidden="false" customHeight="true" outlineLevel="0" collapsed="false">
      <c r="A48" s="46" t="s">
        <v>70</v>
      </c>
      <c r="B48" s="46"/>
      <c r="C48" s="46"/>
      <c r="D48" s="46"/>
      <c r="E48" s="46"/>
      <c r="F48" s="46"/>
      <c r="G48" s="46"/>
      <c r="H48" s="46"/>
      <c r="I48" s="46"/>
      <c r="J48" s="46"/>
      <c r="K48" s="17"/>
      <c r="L48" s="17"/>
    </row>
    <row r="49" customFormat="false" ht="54.75" hidden="false" customHeight="true" outlineLevel="0" collapsed="false">
      <c r="A49" s="46" t="s">
        <v>71</v>
      </c>
      <c r="B49" s="46"/>
      <c r="C49" s="46"/>
      <c r="D49" s="46"/>
      <c r="E49" s="46"/>
      <c r="F49" s="46"/>
      <c r="G49" s="46"/>
      <c r="H49" s="46"/>
      <c r="I49" s="46"/>
      <c r="J49" s="46"/>
      <c r="K49" s="17"/>
      <c r="L49" s="17"/>
    </row>
    <row r="50" customFormat="false" ht="54.75" hidden="false" customHeight="true" outlineLevel="0" collapsed="false">
      <c r="A50" s="47" t="s">
        <v>72</v>
      </c>
      <c r="B50" s="47"/>
      <c r="C50" s="47"/>
      <c r="D50" s="47"/>
      <c r="E50" s="47"/>
      <c r="F50" s="47"/>
      <c r="G50" s="47"/>
      <c r="H50" s="47"/>
      <c r="I50" s="47"/>
      <c r="J50" s="47"/>
      <c r="K50" s="17"/>
      <c r="L50" s="17"/>
    </row>
    <row r="51" customFormat="false" ht="90" hidden="false" customHeight="true" outlineLevel="0" collapsed="false">
      <c r="A51" s="46" t="s">
        <v>73</v>
      </c>
      <c r="B51" s="46"/>
      <c r="C51" s="46"/>
      <c r="D51" s="46"/>
      <c r="E51" s="46"/>
      <c r="F51" s="46"/>
      <c r="G51" s="46"/>
      <c r="H51" s="46"/>
      <c r="I51" s="46"/>
      <c r="J51" s="46"/>
      <c r="K51" s="17"/>
      <c r="L51" s="17"/>
    </row>
    <row r="52" customFormat="false" ht="54.75" hidden="false" customHeight="true" outlineLevel="0" collapsed="false">
      <c r="A52" s="46" t="s">
        <v>74</v>
      </c>
      <c r="B52" s="46"/>
      <c r="C52" s="46"/>
      <c r="D52" s="46"/>
      <c r="E52" s="46"/>
      <c r="F52" s="46"/>
      <c r="G52" s="46"/>
      <c r="H52" s="46"/>
      <c r="I52" s="46"/>
      <c r="J52" s="46"/>
      <c r="K52" s="17"/>
      <c r="L52" s="17"/>
    </row>
    <row r="53" customFormat="false" ht="15" hidden="false" customHeight="true" outlineLevel="0" collapsed="false">
      <c r="A53" s="46" t="s">
        <v>75</v>
      </c>
      <c r="B53" s="46"/>
      <c r="C53" s="46"/>
      <c r="D53" s="46"/>
      <c r="E53" s="46"/>
      <c r="F53" s="46"/>
      <c r="G53" s="46"/>
      <c r="H53" s="46"/>
      <c r="I53" s="46"/>
      <c r="J53" s="46"/>
      <c r="K53" s="17"/>
      <c r="L53" s="17"/>
    </row>
    <row r="54" customFormat="false" ht="54.75" hidden="false" customHeight="true" outlineLevel="0" collapsed="false">
      <c r="A54" s="46" t="s">
        <v>76</v>
      </c>
      <c r="B54" s="46"/>
      <c r="C54" s="46"/>
      <c r="D54" s="46"/>
      <c r="E54" s="46"/>
      <c r="F54" s="46"/>
      <c r="G54" s="46"/>
      <c r="H54" s="46"/>
      <c r="I54" s="46"/>
      <c r="J54" s="46"/>
      <c r="K54" s="17"/>
      <c r="L54" s="17"/>
    </row>
  </sheetData>
  <sheetProtection sheet="true" formatCells="false" formatColumns="false" formatRows="false" insertColumns="false" insertRows="false" deleteColumns="false" deleteRows="false" sort="false" autoFilter="false"/>
  <mergeCells count="19">
    <mergeCell ref="A1:I1"/>
    <mergeCell ref="A2:J2"/>
    <mergeCell ref="A38:J38"/>
    <mergeCell ref="A39:J39"/>
    <mergeCell ref="A40:J40"/>
    <mergeCell ref="A41:J41"/>
    <mergeCell ref="A42:J42"/>
    <mergeCell ref="A43:J43"/>
    <mergeCell ref="A44:J44"/>
    <mergeCell ref="A45:J45"/>
    <mergeCell ref="A46:J46"/>
    <mergeCell ref="A47:J47"/>
    <mergeCell ref="A48:J48"/>
    <mergeCell ref="A49:J49"/>
    <mergeCell ref="A50:J50"/>
    <mergeCell ref="A51:J51"/>
    <mergeCell ref="A52:J52"/>
    <mergeCell ref="A53:J53"/>
    <mergeCell ref="A54:J54"/>
  </mergeCells>
  <dataValidations count="2">
    <dataValidation allowBlank="true" error="Siyahıdan rejimi seçin." errorStyle="stop" errorTitle="Yanlış giriş" operator="between" showDropDown="false" showErrorMessage="false" showInputMessage="false" sqref="B4:B33" type="list">
      <formula1>$L$4:$L$5</formula1>
      <formula2>0</formula2>
    </dataValidation>
    <dataValidation allowBlank="true" errorStyle="stop" operator="between" showDropDown="false" showErrorMessage="false" showInputMessage="false" sqref="C4:C33" type="list">
      <formula1>"Bəli,Xeyr"</formula1>
      <formula2>0</formula2>
    </dataValidation>
  </dataValidations>
  <printOptions headings="false" gridLines="false" gridLinesSet="true" horizontalCentered="false" verticalCentered="false"/>
  <pageMargins left="0.35" right="0.35" top="0.5" bottom="0.5" header="0.511811023622047" footer="0.2"/>
  <pageSetup paperSize="9" scale="100" fitToWidth="1" fitToHeight="0" pageOrder="downThenOver" orientation="landscape" blackAndWhite="false" draft="false" cellComments="none" horizontalDpi="300" verticalDpi="300" copies="1"/>
  <headerFooter differentFirst="false" differentOddEven="false">
    <oddHeader/>
    <oddFooter>&amp;CSəhifə &amp;P / &amp;N&amp;RHazırlanma tarixi: 01.08.2026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16"/>
    <col collapsed="false" customWidth="true" hidden="false" outlineLevel="0" max="3" min="3" style="1" width="22"/>
    <col collapsed="false" customWidth="true" hidden="false" outlineLevel="0" max="4" min="4" style="1" width="24"/>
    <col collapsed="false" customWidth="true" hidden="false" outlineLevel="0" max="5" min="5" style="1" width="15"/>
    <col collapsed="false" customWidth="true" hidden="false" outlineLevel="0" max="8" min="6" style="1" width="16"/>
    <col collapsed="false" customWidth="true" hidden="false" outlineLevel="0" max="9" min="9" style="1" width="28"/>
    <col collapsed="false" customWidth="true" hidden="false" outlineLevel="0" max="10" min="10" style="1" width="18"/>
    <col collapsed="false" customWidth="true" hidden="false" outlineLevel="0" max="11" min="11" style="1" width="12"/>
    <col collapsed="false" customWidth="true" hidden="false" outlineLevel="0" max="12" min="12" style="1" width="30"/>
    <col collapsed="false" customWidth="true" hidden="false" outlineLevel="0" max="13" min="13" style="1" width="26"/>
    <col collapsed="false" customWidth="true" hidden="false" outlineLevel="0" max="14" min="14" style="1" width="10"/>
    <col collapsed="false" customWidth="true" hidden="false" outlineLevel="0" max="16" min="15" style="1" width="13"/>
    <col collapsed="false" customWidth="true" hidden="false" outlineLevel="0" max="17" min="17" style="1" width="16"/>
    <col collapsed="false" customWidth="true" hidden="false" outlineLevel="0" max="18" min="18" style="1" width="18"/>
    <col collapsed="false" customWidth="true" hidden="false" outlineLevel="0" max="19" min="19" style="1" width="16"/>
  </cols>
  <sheetData>
    <row r="1" customFormat="false" ht="17.25" hidden="false" customHeight="true" outlineLevel="0" collapsed="false">
      <c r="A1" s="48" t="s">
        <v>77</v>
      </c>
      <c r="B1" s="49"/>
      <c r="C1" s="2"/>
      <c r="D1" s="2"/>
      <c r="E1" s="2"/>
      <c r="F1" s="2"/>
      <c r="G1" s="2"/>
      <c r="H1" s="2"/>
      <c r="I1" s="2"/>
      <c r="J1" s="2"/>
      <c r="K1" s="2"/>
      <c r="L1" s="2"/>
    </row>
    <row r="2" customFormat="false" ht="15" hidden="false" customHeight="true" outlineLevel="0" collapsed="false">
      <c r="A2" s="10" t="s">
        <v>78</v>
      </c>
      <c r="B2" s="10"/>
      <c r="C2" s="2"/>
      <c r="D2" s="2"/>
      <c r="E2" s="2"/>
      <c r="F2" s="2"/>
      <c r="G2" s="2"/>
      <c r="H2" s="2"/>
      <c r="I2" s="2"/>
      <c r="J2" s="2"/>
      <c r="K2" s="2"/>
      <c r="L2" s="2"/>
    </row>
    <row r="3" customFormat="false" ht="15" hidden="false" customHeight="true" outlineLevel="0" collapsed="false">
      <c r="A3" s="10"/>
      <c r="B3" s="10"/>
      <c r="C3" s="2"/>
      <c r="D3" s="2"/>
      <c r="E3" s="2"/>
      <c r="F3" s="2"/>
      <c r="G3" s="2"/>
      <c r="H3" s="2"/>
      <c r="I3" s="2"/>
      <c r="J3" s="2"/>
      <c r="K3" s="2"/>
      <c r="L3" s="2"/>
    </row>
    <row r="4" customFormat="false" ht="15" hidden="false" customHeight="true" outlineLevel="0" collapsed="false">
      <c r="A4" s="50" t="s">
        <v>44</v>
      </c>
      <c r="B4" s="50"/>
      <c r="C4" s="50"/>
      <c r="D4" s="51"/>
      <c r="E4" s="2"/>
      <c r="F4" s="2"/>
      <c r="G4" s="2"/>
      <c r="H4" s="2"/>
      <c r="I4" s="2"/>
      <c r="J4" s="2"/>
      <c r="K4" s="2"/>
      <c r="L4" s="2"/>
    </row>
    <row r="5" customFormat="false" ht="15" hidden="false" customHeight="true" outlineLevel="0" collapsed="false">
      <c r="A5" s="50" t="s">
        <v>79</v>
      </c>
      <c r="B5" s="50"/>
      <c r="C5" s="50"/>
      <c r="D5" s="52" t="n">
        <v>46023</v>
      </c>
      <c r="E5" s="2"/>
      <c r="F5" s="2"/>
      <c r="G5" s="2"/>
      <c r="H5" s="2"/>
      <c r="I5" s="2"/>
      <c r="J5" s="2"/>
      <c r="K5" s="2"/>
      <c r="L5" s="2"/>
    </row>
    <row r="6" customFormat="false" ht="15" hidden="false" customHeight="true" outlineLevel="0" collapsed="false">
      <c r="A6" s="50" t="s">
        <v>80</v>
      </c>
      <c r="B6" s="50"/>
      <c r="C6" s="50"/>
      <c r="D6" s="51" t="s">
        <v>55</v>
      </c>
      <c r="E6" s="2"/>
      <c r="F6" s="2"/>
      <c r="G6" s="2"/>
      <c r="H6" s="2"/>
      <c r="I6" s="2"/>
      <c r="J6" s="2"/>
      <c r="K6" s="2"/>
      <c r="L6" s="2"/>
    </row>
    <row r="7" customFormat="false" ht="15" hidden="false" customHeight="true" outlineLevel="0" collapsed="false">
      <c r="A7" s="50" t="s">
        <v>81</v>
      </c>
      <c r="B7" s="50"/>
      <c r="C7" s="50"/>
      <c r="D7" s="51" t="s">
        <v>56</v>
      </c>
      <c r="E7" s="2"/>
      <c r="F7" s="2"/>
      <c r="G7" s="2"/>
      <c r="H7" s="2"/>
      <c r="I7" s="2"/>
      <c r="J7" s="2"/>
      <c r="K7" s="2"/>
      <c r="L7" s="2"/>
      <c r="N7" s="49" t="s">
        <v>82</v>
      </c>
    </row>
    <row r="8" customFormat="false" ht="57.75" hidden="false" customHeight="true" outlineLevel="0" collapsed="false">
      <c r="A8" s="53" t="s">
        <v>83</v>
      </c>
      <c r="B8" s="53" t="s">
        <v>84</v>
      </c>
      <c r="C8" s="53" t="s">
        <v>85</v>
      </c>
      <c r="D8" s="53" t="s">
        <v>86</v>
      </c>
      <c r="E8" s="53" t="s">
        <v>87</v>
      </c>
      <c r="F8" s="53" t="s">
        <v>88</v>
      </c>
      <c r="G8" s="53" t="s">
        <v>89</v>
      </c>
      <c r="H8" s="53" t="s">
        <v>90</v>
      </c>
      <c r="I8" s="53" t="s">
        <v>39</v>
      </c>
      <c r="J8" s="53" t="s">
        <v>91</v>
      </c>
      <c r="K8" s="53" t="s">
        <v>92</v>
      </c>
      <c r="L8" s="53" t="s">
        <v>93</v>
      </c>
      <c r="M8" s="53" t="s">
        <v>94</v>
      </c>
      <c r="N8" s="53" t="s">
        <v>95</v>
      </c>
      <c r="O8" s="53" t="s">
        <v>96</v>
      </c>
      <c r="P8" s="53" t="s">
        <v>97</v>
      </c>
      <c r="Q8" s="53" t="s">
        <v>98</v>
      </c>
      <c r="R8" s="53" t="s">
        <v>99</v>
      </c>
      <c r="S8" s="53" t="s">
        <v>100</v>
      </c>
    </row>
    <row r="9" customFormat="false" ht="15" hidden="false" customHeight="true" outlineLevel="0" collapsed="false">
      <c r="A9" s="54" t="n">
        <f aca="false">EDATE($D$5,0)</f>
        <v>46023</v>
      </c>
      <c r="B9" s="55"/>
      <c r="C9" s="55"/>
      <c r="D9" s="55"/>
      <c r="E9" s="56" t="n">
        <f aca="false">B9+C9+D9</f>
        <v>0</v>
      </c>
      <c r="F9" s="56" t="n">
        <f aca="false">B9+D9+IF(A9&gt;=DATE(2026,1,1),C9*0.5,C9)</f>
        <v>0</v>
      </c>
      <c r="G9" s="57" t="str">
        <f aca="false">IF(E9=0,"",SUM(F9:F9))</f>
        <v/>
      </c>
      <c r="H9" s="57" t="str">
        <f aca="false">IF(G9="","",200000-G9)</f>
        <v/>
      </c>
      <c r="I9" s="58" t="str">
        <f aca="false">IF(G9="","",IF($D$7&lt;&gt;'Sadə-Dövriyyə'!$L$4,"Tətbiq olunmur (VM 218.1.2)",IF(G9&gt;200000,"Hədd aşılıb — ƏDV qeydiyyatı",IF(G9&gt;=180000,"Həddə yaxındır (90%+)","Normal"))))</f>
        <v/>
      </c>
      <c r="J9" s="55"/>
      <c r="K9" s="59" t="str">
        <f aca="false">IF(OR(MOD(MONTH(A9),3)&lt;&gt;0,E9=0),"",IFERROR(SUMPRODUCT((YEAR($A$9:$A$32)=YEAR(A9))*(ROUNDUP(MONTH($A$9:$A$32)/3,0)=ROUNDUP(MONTH(A9)/3,0))*$J$9:$J$32)/SUMPRODUCT((YEAR($A$9:$A$32)=YEAR(A9))*(ROUNDUP(MONTH($A$9:$A$32)/3,0)=ROUNDUP(MONTH(A9)/3,0))*$E$9:$E$32),0))</f>
        <v/>
      </c>
      <c r="L9" s="58" t="str">
        <f aca="false">IF(K9="","",IF($D$6&lt;&gt;"Bəli","Tətbiq olunmur",IF(K9&gt;0.3,"30% aşılıb — rejim itirilə bilər","Normal")))</f>
        <v/>
      </c>
      <c r="M9" s="58" t="str">
        <f aca="false">IF(OR(G9="",$D$7='Sadə-Dövriyyə'!$L$4),"","Məlumat 12 aydan azdır")</f>
        <v/>
      </c>
      <c r="N9" s="60" t="str">
        <f aca="false">YEAR(O9)&amp;"-R"&amp;ROUNDUP(MONTH(O9)/3,0)</f>
        <v>2026-R1</v>
      </c>
      <c r="O9" s="61" t="n">
        <f aca="false">EDATE(DATE(YEAR($D$5),(ROUNDUP(MONTH($D$5)/3,0)-1)*3+1,1),0)</f>
        <v>46023</v>
      </c>
      <c r="P9" s="61" t="n">
        <f aca="false">EDATE(O9,3)-1</f>
        <v>46112</v>
      </c>
      <c r="Q9" s="56" t="n">
        <f aca="false">SUMIFS($E$9:$E$32,$A$9:$A$32,"&gt;="&amp;O9,$A$9:$A$32,"&lt;="&amp;P9)</f>
        <v>0</v>
      </c>
      <c r="R9" s="56" t="n">
        <f aca="false">SUMIFS($C$9:$C$32,$A$9:$A$32,"&gt;="&amp;O9,$A$9:$A$32,"&lt;="&amp;P9)</f>
        <v>0</v>
      </c>
      <c r="S9" s="56" t="str">
        <f aca="false">IF(Q9=0,"",IF($D$7='Sadə-Dövriyyə'!$L$5,IF(AND(P9&gt;=DATE(2026,1,1),P9&lt;DATE(2029,1,1)),ROUND((Q9-R9)*0.08+R9*0.06,2),ROUND(Q9*0.08,2)),ROUND(Q9*0.02,2)))</f>
        <v/>
      </c>
    </row>
    <row r="10" customFormat="false" ht="15" hidden="false" customHeight="true" outlineLevel="0" collapsed="false">
      <c r="A10" s="54" t="n">
        <f aca="false">EDATE($D$5,1)</f>
        <v>46054</v>
      </c>
      <c r="B10" s="55"/>
      <c r="C10" s="55"/>
      <c r="D10" s="55"/>
      <c r="E10" s="56" t="n">
        <f aca="false">B10+C10+D10</f>
        <v>0</v>
      </c>
      <c r="F10" s="56" t="n">
        <f aca="false">B10+D10+IF(A10&gt;=DATE(2026,1,1),C10*0.5,C10)</f>
        <v>0</v>
      </c>
      <c r="G10" s="57" t="str">
        <f aca="false">IF(E10=0,"",SUM(F9:F10))</f>
        <v/>
      </c>
      <c r="H10" s="57" t="str">
        <f aca="false">IF(G10="","",200000-G10)</f>
        <v/>
      </c>
      <c r="I10" s="58" t="str">
        <f aca="false">IF(G10="","",IF($D$7&lt;&gt;'Sadə-Dövriyyə'!$L$4,"Tətbiq olunmur (VM 218.1.2)",IF(G10&gt;200000,"Hədd aşılıb — ƏDV qeydiyyatı",IF(G10&gt;=180000,"Həddə yaxındır (90%+)","Normal"))))</f>
        <v/>
      </c>
      <c r="J10" s="55"/>
      <c r="K10" s="59" t="str">
        <f aca="false">IF(OR(MOD(MONTH(A10),3)&lt;&gt;0,E10=0),"",IFERROR(SUMPRODUCT((YEAR($A$9:$A$32)=YEAR(A10))*(ROUNDUP(MONTH($A$9:$A$32)/3,0)=ROUNDUP(MONTH(A10)/3,0))*$J$9:$J$32)/SUMPRODUCT((YEAR($A$9:$A$32)=YEAR(A10))*(ROUNDUP(MONTH($A$9:$A$32)/3,0)=ROUNDUP(MONTH(A10)/3,0))*$E$9:$E$32),0))</f>
        <v/>
      </c>
      <c r="L10" s="58" t="str">
        <f aca="false">IF(K10="","",IF($D$6&lt;&gt;"Bəli","Tətbiq olunmur",IF(K10&gt;0.3,"30% aşılıb — rejim itirilə bilər","Normal")))</f>
        <v/>
      </c>
      <c r="M10" s="58" t="str">
        <f aca="false">IF(OR(G10="",$D$7='Sadə-Dövriyyə'!$L$4),"","Məlumat 12 aydan azdır")</f>
        <v/>
      </c>
      <c r="N10" s="60" t="str">
        <f aca="false">YEAR(O10)&amp;"-R"&amp;ROUNDUP(MONTH(O10)/3,0)</f>
        <v>2026-R2</v>
      </c>
      <c r="O10" s="61" t="n">
        <f aca="false">EDATE(DATE(YEAR($D$5),(ROUNDUP(MONTH($D$5)/3,0)-1)*3+1,1),3)</f>
        <v>46113</v>
      </c>
      <c r="P10" s="61" t="n">
        <f aca="false">EDATE(O10,3)-1</f>
        <v>46203</v>
      </c>
      <c r="Q10" s="56" t="n">
        <f aca="false">SUMIFS($E$9:$E$32,$A$9:$A$32,"&gt;="&amp;O10,$A$9:$A$32,"&lt;="&amp;P10)</f>
        <v>0</v>
      </c>
      <c r="R10" s="56" t="n">
        <f aca="false">SUMIFS($C$9:$C$32,$A$9:$A$32,"&gt;="&amp;O10,$A$9:$A$32,"&lt;="&amp;P10)</f>
        <v>0</v>
      </c>
      <c r="S10" s="56" t="str">
        <f aca="false">IF(Q10=0,"",IF($D$7='Sadə-Dövriyyə'!$L$5,IF(AND(P10&gt;=DATE(2026,1,1),P10&lt;DATE(2029,1,1)),ROUND((Q10-R10)*0.08+R10*0.06,2),ROUND(Q10*0.08,2)),ROUND(Q10*0.02,2)))</f>
        <v/>
      </c>
    </row>
    <row r="11" customFormat="false" ht="15" hidden="false" customHeight="true" outlineLevel="0" collapsed="false">
      <c r="A11" s="54" t="n">
        <f aca="false">EDATE($D$5,2)</f>
        <v>46082</v>
      </c>
      <c r="B11" s="55"/>
      <c r="C11" s="55"/>
      <c r="D11" s="55"/>
      <c r="E11" s="56" t="n">
        <f aca="false">B11+C11+D11</f>
        <v>0</v>
      </c>
      <c r="F11" s="56" t="n">
        <f aca="false">B11+D11+IF(A11&gt;=DATE(2026,1,1),C11*0.5,C11)</f>
        <v>0</v>
      </c>
      <c r="G11" s="57" t="str">
        <f aca="false">IF(E11=0,"",SUM(F9:F11))</f>
        <v/>
      </c>
      <c r="H11" s="57" t="str">
        <f aca="false">IF(G11="","",200000-G11)</f>
        <v/>
      </c>
      <c r="I11" s="58" t="str">
        <f aca="false">IF(G11="","",IF($D$7&lt;&gt;'Sadə-Dövriyyə'!$L$4,"Tətbiq olunmur (VM 218.1.2)",IF(G11&gt;200000,"Hədd aşılıb — ƏDV qeydiyyatı",IF(G11&gt;=180000,"Həddə yaxındır (90%+)","Normal"))))</f>
        <v/>
      </c>
      <c r="J11" s="55"/>
      <c r="K11" s="59" t="str">
        <f aca="false">IF(OR(MOD(MONTH(A11),3)&lt;&gt;0,E11=0),"",IFERROR(SUMPRODUCT((YEAR($A$9:$A$32)=YEAR(A11))*(ROUNDUP(MONTH($A$9:$A$32)/3,0)=ROUNDUP(MONTH(A11)/3,0))*$J$9:$J$32)/SUMPRODUCT((YEAR($A$9:$A$32)=YEAR(A11))*(ROUNDUP(MONTH($A$9:$A$32)/3,0)=ROUNDUP(MONTH(A11)/3,0))*$E$9:$E$32),0))</f>
        <v/>
      </c>
      <c r="L11" s="58" t="str">
        <f aca="false">IF(K11="","",IF($D$6&lt;&gt;"Bəli","Tətbiq olunmur",IF(K11&gt;0.3,"30% aşılıb — rejim itirilə bilər","Normal")))</f>
        <v/>
      </c>
      <c r="M11" s="58" t="str">
        <f aca="false">IF(OR(G11="",$D$7='Sadə-Dövriyyə'!$L$4),"","Məlumat 12 aydan azdır")</f>
        <v/>
      </c>
      <c r="N11" s="60" t="str">
        <f aca="false">YEAR(O11)&amp;"-R"&amp;ROUNDUP(MONTH(O11)/3,0)</f>
        <v>2026-R3</v>
      </c>
      <c r="O11" s="61" t="n">
        <f aca="false">EDATE(DATE(YEAR($D$5),(ROUNDUP(MONTH($D$5)/3,0)-1)*3+1,1),6)</f>
        <v>46204</v>
      </c>
      <c r="P11" s="61" t="n">
        <f aca="false">EDATE(O11,3)-1</f>
        <v>46295</v>
      </c>
      <c r="Q11" s="56" t="n">
        <f aca="false">SUMIFS($E$9:$E$32,$A$9:$A$32,"&gt;="&amp;O11,$A$9:$A$32,"&lt;="&amp;P11)</f>
        <v>0</v>
      </c>
      <c r="R11" s="56" t="n">
        <f aca="false">SUMIFS($C$9:$C$32,$A$9:$A$32,"&gt;="&amp;O11,$A$9:$A$32,"&lt;="&amp;P11)</f>
        <v>0</v>
      </c>
      <c r="S11" s="56" t="str">
        <f aca="false">IF(Q11=0,"",IF($D$7='Sadə-Dövriyyə'!$L$5,IF(AND(P11&gt;=DATE(2026,1,1),P11&lt;DATE(2029,1,1)),ROUND((Q11-R11)*0.08+R11*0.06,2),ROUND(Q11*0.08,2)),ROUND(Q11*0.02,2)))</f>
        <v/>
      </c>
    </row>
    <row r="12" customFormat="false" ht="15" hidden="false" customHeight="true" outlineLevel="0" collapsed="false">
      <c r="A12" s="54" t="n">
        <f aca="false">EDATE($D$5,3)</f>
        <v>46113</v>
      </c>
      <c r="B12" s="55"/>
      <c r="C12" s="55"/>
      <c r="D12" s="55"/>
      <c r="E12" s="56" t="n">
        <f aca="false">B12+C12+D12</f>
        <v>0</v>
      </c>
      <c r="F12" s="56" t="n">
        <f aca="false">B12+D12+IF(A12&gt;=DATE(2026,1,1),C12*0.5,C12)</f>
        <v>0</v>
      </c>
      <c r="G12" s="57" t="str">
        <f aca="false">IF(E12=0,"",SUM(F9:F12))</f>
        <v/>
      </c>
      <c r="H12" s="57" t="str">
        <f aca="false">IF(G12="","",200000-G12)</f>
        <v/>
      </c>
      <c r="I12" s="58" t="str">
        <f aca="false">IF(G12="","",IF($D$7&lt;&gt;'Sadə-Dövriyyə'!$L$4,"Tətbiq olunmur (VM 218.1.2)",IF(G12&gt;200000,"Hədd aşılıb — ƏDV qeydiyyatı",IF(G12&gt;=180000,"Həddə yaxındır (90%+)","Normal"))))</f>
        <v/>
      </c>
      <c r="J12" s="55"/>
      <c r="K12" s="59" t="str">
        <f aca="false">IF(OR(MOD(MONTH(A12),3)&lt;&gt;0,E12=0),"",IFERROR(SUMPRODUCT((YEAR($A$9:$A$32)=YEAR(A12))*(ROUNDUP(MONTH($A$9:$A$32)/3,0)=ROUNDUP(MONTH(A12)/3,0))*$J$9:$J$32)/SUMPRODUCT((YEAR($A$9:$A$32)=YEAR(A12))*(ROUNDUP(MONTH($A$9:$A$32)/3,0)=ROUNDUP(MONTH(A12)/3,0))*$E$9:$E$32),0))</f>
        <v/>
      </c>
      <c r="L12" s="58" t="str">
        <f aca="false">IF(K12="","",IF($D$6&lt;&gt;"Bəli","Tətbiq olunmur",IF(K12&gt;0.3,"30% aşılıb — rejim itirilə bilər","Normal")))</f>
        <v/>
      </c>
      <c r="M12" s="58" t="str">
        <f aca="false">IF(OR(G12="",$D$7='Sadə-Dövriyyə'!$L$4),"","Məlumat 12 aydan azdır")</f>
        <v/>
      </c>
      <c r="N12" s="60" t="str">
        <f aca="false">YEAR(O12)&amp;"-R"&amp;ROUNDUP(MONTH(O12)/3,0)</f>
        <v>2026-R4</v>
      </c>
      <c r="O12" s="61" t="n">
        <f aca="false">EDATE(DATE(YEAR($D$5),(ROUNDUP(MONTH($D$5)/3,0)-1)*3+1,1),9)</f>
        <v>46296</v>
      </c>
      <c r="P12" s="61" t="n">
        <f aca="false">EDATE(O12,3)-1</f>
        <v>46387</v>
      </c>
      <c r="Q12" s="56" t="n">
        <f aca="false">SUMIFS($E$9:$E$32,$A$9:$A$32,"&gt;="&amp;O12,$A$9:$A$32,"&lt;="&amp;P12)</f>
        <v>0</v>
      </c>
      <c r="R12" s="56" t="n">
        <f aca="false">SUMIFS($C$9:$C$32,$A$9:$A$32,"&gt;="&amp;O12,$A$9:$A$32,"&lt;="&amp;P12)</f>
        <v>0</v>
      </c>
      <c r="S12" s="56" t="str">
        <f aca="false">IF(Q12=0,"",IF($D$7='Sadə-Dövriyyə'!$L$5,IF(AND(P12&gt;=DATE(2026,1,1),P12&lt;DATE(2029,1,1)),ROUND((Q12-R12)*0.08+R12*0.06,2),ROUND(Q12*0.08,2)),ROUND(Q12*0.02,2)))</f>
        <v/>
      </c>
    </row>
    <row r="13" customFormat="false" ht="15" hidden="false" customHeight="true" outlineLevel="0" collapsed="false">
      <c r="A13" s="54" t="n">
        <f aca="false">EDATE($D$5,4)</f>
        <v>46143</v>
      </c>
      <c r="B13" s="55"/>
      <c r="C13" s="55"/>
      <c r="D13" s="55"/>
      <c r="E13" s="56" t="n">
        <f aca="false">B13+C13+D13</f>
        <v>0</v>
      </c>
      <c r="F13" s="56" t="n">
        <f aca="false">B13+D13+IF(A13&gt;=DATE(2026,1,1),C13*0.5,C13)</f>
        <v>0</v>
      </c>
      <c r="G13" s="57" t="str">
        <f aca="false">IF(E13=0,"",SUM(F9:F13))</f>
        <v/>
      </c>
      <c r="H13" s="57" t="str">
        <f aca="false">IF(G13="","",200000-G13)</f>
        <v/>
      </c>
      <c r="I13" s="58" t="str">
        <f aca="false">IF(G13="","",IF($D$7&lt;&gt;'Sadə-Dövriyyə'!$L$4,"Tətbiq olunmur (VM 218.1.2)",IF(G13&gt;200000,"Hədd aşılıb — ƏDV qeydiyyatı",IF(G13&gt;=180000,"Həddə yaxındır (90%+)","Normal"))))</f>
        <v/>
      </c>
      <c r="J13" s="55"/>
      <c r="K13" s="59" t="str">
        <f aca="false">IF(OR(MOD(MONTH(A13),3)&lt;&gt;0,E13=0),"",IFERROR(SUMPRODUCT((YEAR($A$9:$A$32)=YEAR(A13))*(ROUNDUP(MONTH($A$9:$A$32)/3,0)=ROUNDUP(MONTH(A13)/3,0))*$J$9:$J$32)/SUMPRODUCT((YEAR($A$9:$A$32)=YEAR(A13))*(ROUNDUP(MONTH($A$9:$A$32)/3,0)=ROUNDUP(MONTH(A13)/3,0))*$E$9:$E$32),0))</f>
        <v/>
      </c>
      <c r="L13" s="58" t="str">
        <f aca="false">IF(K13="","",IF($D$6&lt;&gt;"Bəli","Tətbiq olunmur",IF(K13&gt;0.3,"30% aşılıb — rejim itirilə bilər","Normal")))</f>
        <v/>
      </c>
      <c r="M13" s="58" t="str">
        <f aca="false">IF(OR(G13="",$D$7='Sadə-Dövriyyə'!$L$4),"","Məlumat 12 aydan azdır")</f>
        <v/>
      </c>
      <c r="N13" s="60" t="str">
        <f aca="false">YEAR(O13)&amp;"-R"&amp;ROUNDUP(MONTH(O13)/3,0)</f>
        <v>2027-R1</v>
      </c>
      <c r="O13" s="61" t="n">
        <f aca="false">EDATE(DATE(YEAR($D$5),(ROUNDUP(MONTH($D$5)/3,0)-1)*3+1,1),12)</f>
        <v>46388</v>
      </c>
      <c r="P13" s="61" t="n">
        <f aca="false">EDATE(O13,3)-1</f>
        <v>46477</v>
      </c>
      <c r="Q13" s="56" t="n">
        <f aca="false">SUMIFS($E$9:$E$32,$A$9:$A$32,"&gt;="&amp;O13,$A$9:$A$32,"&lt;="&amp;P13)</f>
        <v>0</v>
      </c>
      <c r="R13" s="56" t="n">
        <f aca="false">SUMIFS($C$9:$C$32,$A$9:$A$32,"&gt;="&amp;O13,$A$9:$A$32,"&lt;="&amp;P13)</f>
        <v>0</v>
      </c>
      <c r="S13" s="56" t="str">
        <f aca="false">IF(Q13=0,"",IF($D$7='Sadə-Dövriyyə'!$L$5,IF(AND(P13&gt;=DATE(2026,1,1),P13&lt;DATE(2029,1,1)),ROUND((Q13-R13)*0.08+R13*0.06,2),ROUND(Q13*0.08,2)),ROUND(Q13*0.02,2)))</f>
        <v/>
      </c>
    </row>
    <row r="14" customFormat="false" ht="15" hidden="false" customHeight="true" outlineLevel="0" collapsed="false">
      <c r="A14" s="54" t="n">
        <f aca="false">EDATE($D$5,5)</f>
        <v>46174</v>
      </c>
      <c r="B14" s="55"/>
      <c r="C14" s="55"/>
      <c r="D14" s="55"/>
      <c r="E14" s="56" t="n">
        <f aca="false">B14+C14+D14</f>
        <v>0</v>
      </c>
      <c r="F14" s="56" t="n">
        <f aca="false">B14+D14+IF(A14&gt;=DATE(2026,1,1),C14*0.5,C14)</f>
        <v>0</v>
      </c>
      <c r="G14" s="57" t="str">
        <f aca="false">IF(E14=0,"",SUM(F9:F14))</f>
        <v/>
      </c>
      <c r="H14" s="57" t="str">
        <f aca="false">IF(G14="","",200000-G14)</f>
        <v/>
      </c>
      <c r="I14" s="58" t="str">
        <f aca="false">IF(G14="","",IF($D$7&lt;&gt;'Sadə-Dövriyyə'!$L$4,"Tətbiq olunmur (VM 218.1.2)",IF(G14&gt;200000,"Hədd aşılıb — ƏDV qeydiyyatı",IF(G14&gt;=180000,"Həddə yaxındır (90%+)","Normal"))))</f>
        <v/>
      </c>
      <c r="J14" s="55"/>
      <c r="K14" s="59" t="str">
        <f aca="false">IF(OR(MOD(MONTH(A14),3)&lt;&gt;0,E14=0),"",IFERROR(SUMPRODUCT((YEAR($A$9:$A$32)=YEAR(A14))*(ROUNDUP(MONTH($A$9:$A$32)/3,0)=ROUNDUP(MONTH(A14)/3,0))*$J$9:$J$32)/SUMPRODUCT((YEAR($A$9:$A$32)=YEAR(A14))*(ROUNDUP(MONTH($A$9:$A$32)/3,0)=ROUNDUP(MONTH(A14)/3,0))*$E$9:$E$32),0))</f>
        <v/>
      </c>
      <c r="L14" s="58" t="str">
        <f aca="false">IF(K14="","",IF($D$6&lt;&gt;"Bəli","Tətbiq olunmur",IF(K14&gt;0.3,"30% aşılıb — rejim itirilə bilər","Normal")))</f>
        <v/>
      </c>
      <c r="M14" s="58" t="str">
        <f aca="false">IF(OR(G14="",$D$7='Sadə-Dövriyyə'!$L$4),"","Məlumat 12 aydan azdır")</f>
        <v/>
      </c>
      <c r="N14" s="60" t="str">
        <f aca="false">YEAR(O14)&amp;"-R"&amp;ROUNDUP(MONTH(O14)/3,0)</f>
        <v>2027-R2</v>
      </c>
      <c r="O14" s="61" t="n">
        <f aca="false">EDATE(DATE(YEAR($D$5),(ROUNDUP(MONTH($D$5)/3,0)-1)*3+1,1),15)</f>
        <v>46478</v>
      </c>
      <c r="P14" s="61" t="n">
        <f aca="false">EDATE(O14,3)-1</f>
        <v>46568</v>
      </c>
      <c r="Q14" s="56" t="n">
        <f aca="false">SUMIFS($E$9:$E$32,$A$9:$A$32,"&gt;="&amp;O14,$A$9:$A$32,"&lt;="&amp;P14)</f>
        <v>0</v>
      </c>
      <c r="R14" s="56" t="n">
        <f aca="false">SUMIFS($C$9:$C$32,$A$9:$A$32,"&gt;="&amp;O14,$A$9:$A$32,"&lt;="&amp;P14)</f>
        <v>0</v>
      </c>
      <c r="S14" s="56" t="str">
        <f aca="false">IF(Q14=0,"",IF($D$7='Sadə-Dövriyyə'!$L$5,IF(AND(P14&gt;=DATE(2026,1,1),P14&lt;DATE(2029,1,1)),ROUND((Q14-R14)*0.08+R14*0.06,2),ROUND(Q14*0.08,2)),ROUND(Q14*0.02,2)))</f>
        <v/>
      </c>
    </row>
    <row r="15" customFormat="false" ht="15" hidden="false" customHeight="true" outlineLevel="0" collapsed="false">
      <c r="A15" s="54" t="n">
        <f aca="false">EDATE($D$5,6)</f>
        <v>46204</v>
      </c>
      <c r="B15" s="55"/>
      <c r="C15" s="55"/>
      <c r="D15" s="55"/>
      <c r="E15" s="56" t="n">
        <f aca="false">B15+C15+D15</f>
        <v>0</v>
      </c>
      <c r="F15" s="56" t="n">
        <f aca="false">B15+D15+IF(A15&gt;=DATE(2026,1,1),C15*0.5,C15)</f>
        <v>0</v>
      </c>
      <c r="G15" s="57" t="str">
        <f aca="false">IF(E15=0,"",SUM(F9:F15))</f>
        <v/>
      </c>
      <c r="H15" s="57" t="str">
        <f aca="false">IF(G15="","",200000-G15)</f>
        <v/>
      </c>
      <c r="I15" s="58" t="str">
        <f aca="false">IF(G15="","",IF($D$7&lt;&gt;'Sadə-Dövriyyə'!$L$4,"Tətbiq olunmur (VM 218.1.2)",IF(G15&gt;200000,"Hədd aşılıb — ƏDV qeydiyyatı",IF(G15&gt;=180000,"Həddə yaxındır (90%+)","Normal"))))</f>
        <v/>
      </c>
      <c r="J15" s="55"/>
      <c r="K15" s="59" t="str">
        <f aca="false">IF(OR(MOD(MONTH(A15),3)&lt;&gt;0,E15=0),"",IFERROR(SUMPRODUCT((YEAR($A$9:$A$32)=YEAR(A15))*(ROUNDUP(MONTH($A$9:$A$32)/3,0)=ROUNDUP(MONTH(A15)/3,0))*$J$9:$J$32)/SUMPRODUCT((YEAR($A$9:$A$32)=YEAR(A15))*(ROUNDUP(MONTH($A$9:$A$32)/3,0)=ROUNDUP(MONTH(A15)/3,0))*$E$9:$E$32),0))</f>
        <v/>
      </c>
      <c r="L15" s="58" t="str">
        <f aca="false">IF(K15="","",IF($D$6&lt;&gt;"Bəli","Tətbiq olunmur",IF(K15&gt;0.3,"30% aşılıb — rejim itirilə bilər","Normal")))</f>
        <v/>
      </c>
      <c r="M15" s="58" t="str">
        <f aca="false">IF(OR(G15="",$D$7='Sadə-Dövriyyə'!$L$4),"","Məlumat 12 aydan azdır")</f>
        <v/>
      </c>
      <c r="N15" s="60" t="str">
        <f aca="false">YEAR(O15)&amp;"-R"&amp;ROUNDUP(MONTH(O15)/3,0)</f>
        <v>2027-R3</v>
      </c>
      <c r="O15" s="61" t="n">
        <f aca="false">EDATE(DATE(YEAR($D$5),(ROUNDUP(MONTH($D$5)/3,0)-1)*3+1,1),18)</f>
        <v>46569</v>
      </c>
      <c r="P15" s="61" t="n">
        <f aca="false">EDATE(O15,3)-1</f>
        <v>46660</v>
      </c>
      <c r="Q15" s="56" t="n">
        <f aca="false">SUMIFS($E$9:$E$32,$A$9:$A$32,"&gt;="&amp;O15,$A$9:$A$32,"&lt;="&amp;P15)</f>
        <v>0</v>
      </c>
      <c r="R15" s="56" t="n">
        <f aca="false">SUMIFS($C$9:$C$32,$A$9:$A$32,"&gt;="&amp;O15,$A$9:$A$32,"&lt;="&amp;P15)</f>
        <v>0</v>
      </c>
      <c r="S15" s="56" t="str">
        <f aca="false">IF(Q15=0,"",IF($D$7='Sadə-Dövriyyə'!$L$5,IF(AND(P15&gt;=DATE(2026,1,1),P15&lt;DATE(2029,1,1)),ROUND((Q15-R15)*0.08+R15*0.06,2),ROUND(Q15*0.08,2)),ROUND(Q15*0.02,2)))</f>
        <v/>
      </c>
    </row>
    <row r="16" customFormat="false" ht="15" hidden="false" customHeight="true" outlineLevel="0" collapsed="false">
      <c r="A16" s="54" t="n">
        <f aca="false">EDATE($D$5,7)</f>
        <v>46235</v>
      </c>
      <c r="B16" s="55"/>
      <c r="C16" s="55"/>
      <c r="D16" s="55"/>
      <c r="E16" s="56" t="n">
        <f aca="false">B16+C16+D16</f>
        <v>0</v>
      </c>
      <c r="F16" s="56" t="n">
        <f aca="false">B16+D16+IF(A16&gt;=DATE(2026,1,1),C16*0.5,C16)</f>
        <v>0</v>
      </c>
      <c r="G16" s="57" t="str">
        <f aca="false">IF(E16=0,"",SUM(F9:F16))</f>
        <v/>
      </c>
      <c r="H16" s="57" t="str">
        <f aca="false">IF(G16="","",200000-G16)</f>
        <v/>
      </c>
      <c r="I16" s="58" t="str">
        <f aca="false">IF(G16="","",IF($D$7&lt;&gt;'Sadə-Dövriyyə'!$L$4,"Tətbiq olunmur (VM 218.1.2)",IF(G16&gt;200000,"Hədd aşılıb — ƏDV qeydiyyatı",IF(G16&gt;=180000,"Həddə yaxındır (90%+)","Normal"))))</f>
        <v/>
      </c>
      <c r="J16" s="55"/>
      <c r="K16" s="59" t="str">
        <f aca="false">IF(OR(MOD(MONTH(A16),3)&lt;&gt;0,E16=0),"",IFERROR(SUMPRODUCT((YEAR($A$9:$A$32)=YEAR(A16))*(ROUNDUP(MONTH($A$9:$A$32)/3,0)=ROUNDUP(MONTH(A16)/3,0))*$J$9:$J$32)/SUMPRODUCT((YEAR($A$9:$A$32)=YEAR(A16))*(ROUNDUP(MONTH($A$9:$A$32)/3,0)=ROUNDUP(MONTH(A16)/3,0))*$E$9:$E$32),0))</f>
        <v/>
      </c>
      <c r="L16" s="58" t="str">
        <f aca="false">IF(K16="","",IF($D$6&lt;&gt;"Bəli","Tətbiq olunmur",IF(K16&gt;0.3,"30% aşılıb — rejim itirilə bilər","Normal")))</f>
        <v/>
      </c>
      <c r="M16" s="58" t="str">
        <f aca="false">IF(OR(G16="",$D$7='Sadə-Dövriyyə'!$L$4),"","Məlumat 12 aydan azdır")</f>
        <v/>
      </c>
      <c r="N16" s="60" t="str">
        <f aca="false">YEAR(O16)&amp;"-R"&amp;ROUNDUP(MONTH(O16)/3,0)</f>
        <v>2027-R4</v>
      </c>
      <c r="O16" s="61" t="n">
        <f aca="false">EDATE(DATE(YEAR($D$5),(ROUNDUP(MONTH($D$5)/3,0)-1)*3+1,1),21)</f>
        <v>46661</v>
      </c>
      <c r="P16" s="61" t="n">
        <f aca="false">EDATE(O16,3)-1</f>
        <v>46752</v>
      </c>
      <c r="Q16" s="56" t="n">
        <f aca="false">SUMIFS($E$9:$E$32,$A$9:$A$32,"&gt;="&amp;O16,$A$9:$A$32,"&lt;="&amp;P16)</f>
        <v>0</v>
      </c>
      <c r="R16" s="56" t="n">
        <f aca="false">SUMIFS($C$9:$C$32,$A$9:$A$32,"&gt;="&amp;O16,$A$9:$A$32,"&lt;="&amp;P16)</f>
        <v>0</v>
      </c>
      <c r="S16" s="56" t="str">
        <f aca="false">IF(Q16=0,"",IF($D$7='Sadə-Dövriyyə'!$L$5,IF(AND(P16&gt;=DATE(2026,1,1),P16&lt;DATE(2029,1,1)),ROUND((Q16-R16)*0.08+R16*0.06,2),ROUND(Q16*0.08,2)),ROUND(Q16*0.02,2)))</f>
        <v/>
      </c>
    </row>
    <row r="17" customFormat="false" ht="15" hidden="false" customHeight="true" outlineLevel="0" collapsed="false">
      <c r="A17" s="54" t="n">
        <f aca="false">EDATE($D$5,8)</f>
        <v>46266</v>
      </c>
      <c r="B17" s="55"/>
      <c r="C17" s="55"/>
      <c r="D17" s="55"/>
      <c r="E17" s="56" t="n">
        <f aca="false">B17+C17+D17</f>
        <v>0</v>
      </c>
      <c r="F17" s="56" t="n">
        <f aca="false">B17+D17+IF(A17&gt;=DATE(2026,1,1),C17*0.5,C17)</f>
        <v>0</v>
      </c>
      <c r="G17" s="57" t="str">
        <f aca="false">IF(E17=0,"",SUM(F9:F17))</f>
        <v/>
      </c>
      <c r="H17" s="57" t="str">
        <f aca="false">IF(G17="","",200000-G17)</f>
        <v/>
      </c>
      <c r="I17" s="58" t="str">
        <f aca="false">IF(G17="","",IF($D$7&lt;&gt;'Sadə-Dövriyyə'!$L$4,"Tətbiq olunmur (VM 218.1.2)",IF(G17&gt;200000,"Hədd aşılıb — ƏDV qeydiyyatı",IF(G17&gt;=180000,"Həddə yaxındır (90%+)","Normal"))))</f>
        <v/>
      </c>
      <c r="J17" s="55"/>
      <c r="K17" s="59" t="str">
        <f aca="false">IF(OR(MOD(MONTH(A17),3)&lt;&gt;0,E17=0),"",IFERROR(SUMPRODUCT((YEAR($A$9:$A$32)=YEAR(A17))*(ROUNDUP(MONTH($A$9:$A$32)/3,0)=ROUNDUP(MONTH(A17)/3,0))*$J$9:$J$32)/SUMPRODUCT((YEAR($A$9:$A$32)=YEAR(A17))*(ROUNDUP(MONTH($A$9:$A$32)/3,0)=ROUNDUP(MONTH(A17)/3,0))*$E$9:$E$32),0))</f>
        <v/>
      </c>
      <c r="L17" s="58" t="str">
        <f aca="false">IF(K17="","",IF($D$6&lt;&gt;"Bəli","Tətbiq olunmur",IF(K17&gt;0.3,"30% aşılıb — rejim itirilə bilər","Normal")))</f>
        <v/>
      </c>
      <c r="M17" s="58" t="str">
        <f aca="false">IF(OR(G17="",$D$7='Sadə-Dövriyyə'!$L$4),"","Məlumat 12 aydan azdır")</f>
        <v/>
      </c>
    </row>
    <row r="18" customFormat="false" ht="15" hidden="false" customHeight="true" outlineLevel="0" collapsed="false">
      <c r="A18" s="54" t="n">
        <f aca="false">EDATE($D$5,9)</f>
        <v>46296</v>
      </c>
      <c r="B18" s="55"/>
      <c r="C18" s="55"/>
      <c r="D18" s="55"/>
      <c r="E18" s="56" t="n">
        <f aca="false">B18+C18+D18</f>
        <v>0</v>
      </c>
      <c r="F18" s="56" t="n">
        <f aca="false">B18+D18+IF(A18&gt;=DATE(2026,1,1),C18*0.5,C18)</f>
        <v>0</v>
      </c>
      <c r="G18" s="57" t="str">
        <f aca="false">IF(E18=0,"",SUM(F9:F18))</f>
        <v/>
      </c>
      <c r="H18" s="57" t="str">
        <f aca="false">IF(G18="","",200000-G18)</f>
        <v/>
      </c>
      <c r="I18" s="58" t="str">
        <f aca="false">IF(G18="","",IF($D$7&lt;&gt;'Sadə-Dövriyyə'!$L$4,"Tətbiq olunmur (VM 218.1.2)",IF(G18&gt;200000,"Hədd aşılıb — ƏDV qeydiyyatı",IF(G18&gt;=180000,"Həddə yaxındır (90%+)","Normal"))))</f>
        <v/>
      </c>
      <c r="J18" s="55"/>
      <c r="K18" s="59" t="str">
        <f aca="false">IF(OR(MOD(MONTH(A18),3)&lt;&gt;0,E18=0),"",IFERROR(SUMPRODUCT((YEAR($A$9:$A$32)=YEAR(A18))*(ROUNDUP(MONTH($A$9:$A$32)/3,0)=ROUNDUP(MONTH(A18)/3,0))*$J$9:$J$32)/SUMPRODUCT((YEAR($A$9:$A$32)=YEAR(A18))*(ROUNDUP(MONTH($A$9:$A$32)/3,0)=ROUNDUP(MONTH(A18)/3,0))*$E$9:$E$32),0))</f>
        <v/>
      </c>
      <c r="L18" s="58" t="str">
        <f aca="false">IF(K18="","",IF($D$6&lt;&gt;"Bəli","Tətbiq olunmur",IF(K18&gt;0.3,"30% aşılıb — rejim itirilə bilər","Normal")))</f>
        <v/>
      </c>
      <c r="M18" s="58" t="str">
        <f aca="false">IF(OR(G18="",$D$7='Sadə-Dövriyyə'!$L$4),"","Məlumat 12 aydan azdır")</f>
        <v/>
      </c>
      <c r="N18" s="12" t="s">
        <v>101</v>
      </c>
      <c r="O18" s="12"/>
      <c r="P18" s="12"/>
      <c r="Q18" s="12"/>
      <c r="R18" s="12"/>
      <c r="S18" s="12"/>
    </row>
    <row r="19" customFormat="false" ht="15" hidden="false" customHeight="true" outlineLevel="0" collapsed="false">
      <c r="A19" s="54" t="n">
        <f aca="false">EDATE($D$5,10)</f>
        <v>46327</v>
      </c>
      <c r="B19" s="55"/>
      <c r="C19" s="55"/>
      <c r="D19" s="55"/>
      <c r="E19" s="56" t="n">
        <f aca="false">B19+C19+D19</f>
        <v>0</v>
      </c>
      <c r="F19" s="56" t="n">
        <f aca="false">B19+D19+IF(A19&gt;=DATE(2026,1,1),C19*0.5,C19)</f>
        <v>0</v>
      </c>
      <c r="G19" s="57" t="str">
        <f aca="false">IF(E19=0,"",SUM(F9:F19))</f>
        <v/>
      </c>
      <c r="H19" s="57" t="str">
        <f aca="false">IF(G19="","",200000-G19)</f>
        <v/>
      </c>
      <c r="I19" s="58" t="str">
        <f aca="false">IF(G19="","",IF($D$7&lt;&gt;'Sadə-Dövriyyə'!$L$4,"Tətbiq olunmur (VM 218.1.2)",IF(G19&gt;200000,"Hədd aşılıb — ƏDV qeydiyyatı",IF(G19&gt;=180000,"Həddə yaxındır (90%+)","Normal"))))</f>
        <v/>
      </c>
      <c r="J19" s="55"/>
      <c r="K19" s="59" t="str">
        <f aca="false">IF(OR(MOD(MONTH(A19),3)&lt;&gt;0,E19=0),"",IFERROR(SUMPRODUCT((YEAR($A$9:$A$32)=YEAR(A19))*(ROUNDUP(MONTH($A$9:$A$32)/3,0)=ROUNDUP(MONTH(A19)/3,0))*$J$9:$J$32)/SUMPRODUCT((YEAR($A$9:$A$32)=YEAR(A19))*(ROUNDUP(MONTH($A$9:$A$32)/3,0)=ROUNDUP(MONTH(A19)/3,0))*$E$9:$E$32),0))</f>
        <v/>
      </c>
      <c r="L19" s="58" t="str">
        <f aca="false">IF(K19="","",IF($D$6&lt;&gt;"Bəli","Tətbiq olunmur",IF(K19&gt;0.3,"30% aşılıb — rejim itirilə bilər","Normal")))</f>
        <v/>
      </c>
      <c r="M19" s="58" t="str">
        <f aca="false">IF(OR(G19="",$D$7='Sadə-Dövriyyə'!$L$4),"","Məlumat 12 aydan azdır")</f>
        <v/>
      </c>
      <c r="N19" s="12"/>
      <c r="O19" s="12"/>
      <c r="P19" s="12"/>
      <c r="Q19" s="12"/>
      <c r="R19" s="12"/>
      <c r="S19" s="12"/>
    </row>
    <row r="20" customFormat="false" ht="15" hidden="false" customHeight="true" outlineLevel="0" collapsed="false">
      <c r="A20" s="54" t="n">
        <f aca="false">EDATE($D$5,11)</f>
        <v>46357</v>
      </c>
      <c r="B20" s="55"/>
      <c r="C20" s="55"/>
      <c r="D20" s="55"/>
      <c r="E20" s="56" t="n">
        <f aca="false">B20+C20+D20</f>
        <v>0</v>
      </c>
      <c r="F20" s="56" t="n">
        <f aca="false">B20+D20+IF(A20&gt;=DATE(2026,1,1),C20*0.5,C20)</f>
        <v>0</v>
      </c>
      <c r="G20" s="57" t="str">
        <f aca="false">IF(E20=0,"",SUM(F9:F20))</f>
        <v/>
      </c>
      <c r="H20" s="57" t="str">
        <f aca="false">IF(G20="","",200000-G20)</f>
        <v/>
      </c>
      <c r="I20" s="58" t="str">
        <f aca="false">IF(G20="","",IF($D$7&lt;&gt;'Sadə-Dövriyyə'!$L$4,"Tətbiq olunmur (VM 218.1.2)",IF(G20&gt;200000,"Hədd aşılıb — ƏDV qeydiyyatı",IF(G20&gt;=180000,"Həddə yaxındır (90%+)","Normal"))))</f>
        <v/>
      </c>
      <c r="J20" s="55"/>
      <c r="K20" s="59" t="str">
        <f aca="false">IF(OR(MOD(MONTH(A20),3)&lt;&gt;0,E20=0),"",IFERROR(SUMPRODUCT((YEAR($A$9:$A$32)=YEAR(A20))*(ROUNDUP(MONTH($A$9:$A$32)/3,0)=ROUNDUP(MONTH(A20)/3,0))*$J$9:$J$32)/SUMPRODUCT((YEAR($A$9:$A$32)=YEAR(A20))*(ROUNDUP(MONTH($A$9:$A$32)/3,0)=ROUNDUP(MONTH(A20)/3,0))*$E$9:$E$32),0))</f>
        <v/>
      </c>
      <c r="L20" s="58" t="str">
        <f aca="false">IF(K20="","",IF($D$6&lt;&gt;"Bəli","Tətbiq olunmur",IF(K20&gt;0.3,"30% aşılıb — rejim itirilə bilər","Normal")))</f>
        <v/>
      </c>
      <c r="M20" s="58" t="str">
        <f aca="false">IF(OR(G20="",$D$7='Sadə-Dövriyyə'!$L$4),"",IF(G20&lt;=100000,"Var (≥1 il şərtini yoxlayın)","Yoxdur"))</f>
        <v/>
      </c>
      <c r="N20" s="12"/>
      <c r="O20" s="12"/>
      <c r="P20" s="12"/>
      <c r="Q20" s="12"/>
      <c r="R20" s="12"/>
      <c r="S20" s="12"/>
    </row>
    <row r="21" customFormat="false" ht="15" hidden="false" customHeight="true" outlineLevel="0" collapsed="false">
      <c r="A21" s="54" t="n">
        <f aca="false">EDATE($D$5,12)</f>
        <v>46388</v>
      </c>
      <c r="B21" s="55"/>
      <c r="C21" s="55"/>
      <c r="D21" s="55"/>
      <c r="E21" s="56" t="n">
        <f aca="false">B21+C21+D21</f>
        <v>0</v>
      </c>
      <c r="F21" s="56" t="n">
        <f aca="false">B21+D21+IF(A21&gt;=DATE(2026,1,1),C21*0.5,C21)</f>
        <v>0</v>
      </c>
      <c r="G21" s="57" t="str">
        <f aca="false">IF(E21=0,"",SUM(F10:F21))</f>
        <v/>
      </c>
      <c r="H21" s="57" t="str">
        <f aca="false">IF(G21="","",200000-G21)</f>
        <v/>
      </c>
      <c r="I21" s="58" t="str">
        <f aca="false">IF(G21="","",IF($D$7&lt;&gt;'Sadə-Dövriyyə'!$L$4,"Tətbiq olunmur (VM 218.1.2)",IF(G21&gt;200000,"Hədd aşılıb — ƏDV qeydiyyatı",IF(G21&gt;=180000,"Həddə yaxındır (90%+)","Normal"))))</f>
        <v/>
      </c>
      <c r="J21" s="55"/>
      <c r="K21" s="59" t="str">
        <f aca="false">IF(OR(MOD(MONTH(A21),3)&lt;&gt;0,E21=0),"",IFERROR(SUMPRODUCT((YEAR($A$9:$A$32)=YEAR(A21))*(ROUNDUP(MONTH($A$9:$A$32)/3,0)=ROUNDUP(MONTH(A21)/3,0))*$J$9:$J$32)/SUMPRODUCT((YEAR($A$9:$A$32)=YEAR(A21))*(ROUNDUP(MONTH($A$9:$A$32)/3,0)=ROUNDUP(MONTH(A21)/3,0))*$E$9:$E$32),0))</f>
        <v/>
      </c>
      <c r="L21" s="58" t="str">
        <f aca="false">IF(K21="","",IF($D$6&lt;&gt;"Bəli","Tətbiq olunmur",IF(K21&gt;0.3,"30% aşılıb — rejim itirilə bilər","Normal")))</f>
        <v/>
      </c>
      <c r="M21" s="58" t="str">
        <f aca="false">IF(OR(G21="",$D$7='Sadə-Dövriyyə'!$L$4),"",IF(G21&lt;=100000,"Var (≥1 il şərtini yoxlayın)","Yoxdur"))</f>
        <v/>
      </c>
      <c r="N21" s="12"/>
      <c r="O21" s="12"/>
      <c r="P21" s="12"/>
      <c r="Q21" s="12"/>
      <c r="R21" s="12"/>
      <c r="S21" s="12"/>
    </row>
    <row r="22" customFormat="false" ht="15" hidden="false" customHeight="true" outlineLevel="0" collapsed="false">
      <c r="A22" s="54" t="n">
        <f aca="false">EDATE($D$5,13)</f>
        <v>46419</v>
      </c>
      <c r="B22" s="55"/>
      <c r="C22" s="55"/>
      <c r="D22" s="55"/>
      <c r="E22" s="56" t="n">
        <f aca="false">B22+C22+D22</f>
        <v>0</v>
      </c>
      <c r="F22" s="56" t="n">
        <f aca="false">B22+D22+IF(A22&gt;=DATE(2026,1,1),C22*0.5,C22)</f>
        <v>0</v>
      </c>
      <c r="G22" s="57" t="str">
        <f aca="false">IF(E22=0,"",SUM(F11:F22))</f>
        <v/>
      </c>
      <c r="H22" s="57" t="str">
        <f aca="false">IF(G22="","",200000-G22)</f>
        <v/>
      </c>
      <c r="I22" s="58" t="str">
        <f aca="false">IF(G22="","",IF($D$7&lt;&gt;'Sadə-Dövriyyə'!$L$4,"Tətbiq olunmur (VM 218.1.2)",IF(G22&gt;200000,"Hədd aşılıb — ƏDV qeydiyyatı",IF(G22&gt;=180000,"Həddə yaxındır (90%+)","Normal"))))</f>
        <v/>
      </c>
      <c r="J22" s="55"/>
      <c r="K22" s="59" t="str">
        <f aca="false">IF(OR(MOD(MONTH(A22),3)&lt;&gt;0,E22=0),"",IFERROR(SUMPRODUCT((YEAR($A$9:$A$32)=YEAR(A22))*(ROUNDUP(MONTH($A$9:$A$32)/3,0)=ROUNDUP(MONTH(A22)/3,0))*$J$9:$J$32)/SUMPRODUCT((YEAR($A$9:$A$32)=YEAR(A22))*(ROUNDUP(MONTH($A$9:$A$32)/3,0)=ROUNDUP(MONTH(A22)/3,0))*$E$9:$E$32),0))</f>
        <v/>
      </c>
      <c r="L22" s="58" t="str">
        <f aca="false">IF(K22="","",IF($D$6&lt;&gt;"Bəli","Tətbiq olunmur",IF(K22&gt;0.3,"30% aşılıb — rejim itirilə bilər","Normal")))</f>
        <v/>
      </c>
      <c r="M22" s="58" t="str">
        <f aca="false">IF(OR(G22="",$D$7='Sadə-Dövriyyə'!$L$4),"",IF(G22&lt;=100000,"Var (≥1 il şərtini yoxlayın)","Yoxdur"))</f>
        <v/>
      </c>
      <c r="N22" s="12"/>
      <c r="O22" s="12"/>
      <c r="P22" s="12"/>
      <c r="Q22" s="12"/>
      <c r="R22" s="12"/>
      <c r="S22" s="12"/>
    </row>
    <row r="23" customFormat="false" ht="15" hidden="false" customHeight="true" outlineLevel="0" collapsed="false">
      <c r="A23" s="54" t="n">
        <f aca="false">EDATE($D$5,14)</f>
        <v>46447</v>
      </c>
      <c r="B23" s="55"/>
      <c r="C23" s="55"/>
      <c r="D23" s="55"/>
      <c r="E23" s="56" t="n">
        <f aca="false">B23+C23+D23</f>
        <v>0</v>
      </c>
      <c r="F23" s="56" t="n">
        <f aca="false">B23+D23+IF(A23&gt;=DATE(2026,1,1),C23*0.5,C23)</f>
        <v>0</v>
      </c>
      <c r="G23" s="57" t="str">
        <f aca="false">IF(E23=0,"",SUM(F12:F23))</f>
        <v/>
      </c>
      <c r="H23" s="57" t="str">
        <f aca="false">IF(G23="","",200000-G23)</f>
        <v/>
      </c>
      <c r="I23" s="58" t="str">
        <f aca="false">IF(G23="","",IF($D$7&lt;&gt;'Sadə-Dövriyyə'!$L$4,"Tətbiq olunmur (VM 218.1.2)",IF(G23&gt;200000,"Hədd aşılıb — ƏDV qeydiyyatı",IF(G23&gt;=180000,"Həddə yaxındır (90%+)","Normal"))))</f>
        <v/>
      </c>
      <c r="J23" s="55"/>
      <c r="K23" s="59" t="str">
        <f aca="false">IF(OR(MOD(MONTH(A23),3)&lt;&gt;0,E23=0),"",IFERROR(SUMPRODUCT((YEAR($A$9:$A$32)=YEAR(A23))*(ROUNDUP(MONTH($A$9:$A$32)/3,0)=ROUNDUP(MONTH(A23)/3,0))*$J$9:$J$32)/SUMPRODUCT((YEAR($A$9:$A$32)=YEAR(A23))*(ROUNDUP(MONTH($A$9:$A$32)/3,0)=ROUNDUP(MONTH(A23)/3,0))*$E$9:$E$32),0))</f>
        <v/>
      </c>
      <c r="L23" s="58" t="str">
        <f aca="false">IF(K23="","",IF($D$6&lt;&gt;"Bəli","Tətbiq olunmur",IF(K23&gt;0.3,"30% aşılıb — rejim itirilə bilər","Normal")))</f>
        <v/>
      </c>
      <c r="M23" s="58" t="str">
        <f aca="false">IF(OR(G23="",$D$7='Sadə-Dövriyyə'!$L$4),"",IF(G23&lt;=100000,"Var (≥1 il şərtini yoxlayın)","Yoxdur"))</f>
        <v/>
      </c>
      <c r="N23" s="12"/>
      <c r="O23" s="12"/>
      <c r="P23" s="12"/>
      <c r="Q23" s="12"/>
      <c r="R23" s="12"/>
      <c r="S23" s="12"/>
    </row>
    <row r="24" customFormat="false" ht="15" hidden="false" customHeight="true" outlineLevel="0" collapsed="false">
      <c r="A24" s="54" t="n">
        <f aca="false">EDATE($D$5,15)</f>
        <v>46478</v>
      </c>
      <c r="B24" s="55"/>
      <c r="C24" s="55"/>
      <c r="D24" s="55"/>
      <c r="E24" s="56" t="n">
        <f aca="false">B24+C24+D24</f>
        <v>0</v>
      </c>
      <c r="F24" s="56" t="n">
        <f aca="false">B24+D24+IF(A24&gt;=DATE(2026,1,1),C24*0.5,C24)</f>
        <v>0</v>
      </c>
      <c r="G24" s="57" t="str">
        <f aca="false">IF(E24=0,"",SUM(F13:F24))</f>
        <v/>
      </c>
      <c r="H24" s="57" t="str">
        <f aca="false">IF(G24="","",200000-G24)</f>
        <v/>
      </c>
      <c r="I24" s="58" t="str">
        <f aca="false">IF(G24="","",IF($D$7&lt;&gt;'Sadə-Dövriyyə'!$L$4,"Tətbiq olunmur (VM 218.1.2)",IF(G24&gt;200000,"Hədd aşılıb — ƏDV qeydiyyatı",IF(G24&gt;=180000,"Həddə yaxındır (90%+)","Normal"))))</f>
        <v/>
      </c>
      <c r="J24" s="55"/>
      <c r="K24" s="59" t="str">
        <f aca="false">IF(OR(MOD(MONTH(A24),3)&lt;&gt;0,E24=0),"",IFERROR(SUMPRODUCT((YEAR($A$9:$A$32)=YEAR(A24))*(ROUNDUP(MONTH($A$9:$A$32)/3,0)=ROUNDUP(MONTH(A24)/3,0))*$J$9:$J$32)/SUMPRODUCT((YEAR($A$9:$A$32)=YEAR(A24))*(ROUNDUP(MONTH($A$9:$A$32)/3,0)=ROUNDUP(MONTH(A24)/3,0))*$E$9:$E$32),0))</f>
        <v/>
      </c>
      <c r="L24" s="58" t="str">
        <f aca="false">IF(K24="","",IF($D$6&lt;&gt;"Bəli","Tətbiq olunmur",IF(K24&gt;0.3,"30% aşılıb — rejim itirilə bilər","Normal")))</f>
        <v/>
      </c>
      <c r="M24" s="58" t="str">
        <f aca="false">IF(OR(G24="",$D$7='Sadə-Dövriyyə'!$L$4),"",IF(G24&lt;=100000,"Var (≥1 il şərtini yoxlayın)","Yoxdur"))</f>
        <v/>
      </c>
      <c r="N24" s="12"/>
      <c r="O24" s="12"/>
      <c r="P24" s="12"/>
      <c r="Q24" s="12"/>
      <c r="R24" s="12"/>
      <c r="S24" s="12"/>
    </row>
    <row r="25" customFormat="false" ht="15" hidden="false" customHeight="true" outlineLevel="0" collapsed="false">
      <c r="A25" s="54" t="n">
        <f aca="false">EDATE($D$5,16)</f>
        <v>46508</v>
      </c>
      <c r="B25" s="55"/>
      <c r="C25" s="55"/>
      <c r="D25" s="55"/>
      <c r="E25" s="56" t="n">
        <f aca="false">B25+C25+D25</f>
        <v>0</v>
      </c>
      <c r="F25" s="56" t="n">
        <f aca="false">B25+D25+IF(A25&gt;=DATE(2026,1,1),C25*0.5,C25)</f>
        <v>0</v>
      </c>
      <c r="G25" s="57" t="str">
        <f aca="false">IF(E25=0,"",SUM(F14:F25))</f>
        <v/>
      </c>
      <c r="H25" s="57" t="str">
        <f aca="false">IF(G25="","",200000-G25)</f>
        <v/>
      </c>
      <c r="I25" s="58" t="str">
        <f aca="false">IF(G25="","",IF($D$7&lt;&gt;'Sadə-Dövriyyə'!$L$4,"Tətbiq olunmur (VM 218.1.2)",IF(G25&gt;200000,"Hədd aşılıb — ƏDV qeydiyyatı",IF(G25&gt;=180000,"Həddə yaxındır (90%+)","Normal"))))</f>
        <v/>
      </c>
      <c r="J25" s="55"/>
      <c r="K25" s="59" t="str">
        <f aca="false">IF(OR(MOD(MONTH(A25),3)&lt;&gt;0,E25=0),"",IFERROR(SUMPRODUCT((YEAR($A$9:$A$32)=YEAR(A25))*(ROUNDUP(MONTH($A$9:$A$32)/3,0)=ROUNDUP(MONTH(A25)/3,0))*$J$9:$J$32)/SUMPRODUCT((YEAR($A$9:$A$32)=YEAR(A25))*(ROUNDUP(MONTH($A$9:$A$32)/3,0)=ROUNDUP(MONTH(A25)/3,0))*$E$9:$E$32),0))</f>
        <v/>
      </c>
      <c r="L25" s="58" t="str">
        <f aca="false">IF(K25="","",IF($D$6&lt;&gt;"Bəli","Tətbiq olunmur",IF(K25&gt;0.3,"30% aşılıb — rejim itirilə bilər","Normal")))</f>
        <v/>
      </c>
      <c r="M25" s="58" t="str">
        <f aca="false">IF(OR(G25="",$D$7='Sadə-Dövriyyə'!$L$4),"",IF(G25&lt;=100000,"Var (≥1 il şərtini yoxlayın)","Yoxdur"))</f>
        <v/>
      </c>
    </row>
    <row r="26" customFormat="false" ht="15" hidden="false" customHeight="true" outlineLevel="0" collapsed="false">
      <c r="A26" s="54" t="n">
        <f aca="false">EDATE($D$5,17)</f>
        <v>46539</v>
      </c>
      <c r="B26" s="55"/>
      <c r="C26" s="55"/>
      <c r="D26" s="55"/>
      <c r="E26" s="56" t="n">
        <f aca="false">B26+C26+D26</f>
        <v>0</v>
      </c>
      <c r="F26" s="56" t="n">
        <f aca="false">B26+D26+IF(A26&gt;=DATE(2026,1,1),C26*0.5,C26)</f>
        <v>0</v>
      </c>
      <c r="G26" s="57" t="str">
        <f aca="false">IF(E26=0,"",SUM(F15:F26))</f>
        <v/>
      </c>
      <c r="H26" s="57" t="str">
        <f aca="false">IF(G26="","",200000-G26)</f>
        <v/>
      </c>
      <c r="I26" s="58" t="str">
        <f aca="false">IF(G26="","",IF($D$7&lt;&gt;'Sadə-Dövriyyə'!$L$4,"Tətbiq olunmur (VM 218.1.2)",IF(G26&gt;200000,"Hədd aşılıb — ƏDV qeydiyyatı",IF(G26&gt;=180000,"Həddə yaxındır (90%+)","Normal"))))</f>
        <v/>
      </c>
      <c r="J26" s="55"/>
      <c r="K26" s="59" t="str">
        <f aca="false">IF(OR(MOD(MONTH(A26),3)&lt;&gt;0,E26=0),"",IFERROR(SUMPRODUCT((YEAR($A$9:$A$32)=YEAR(A26))*(ROUNDUP(MONTH($A$9:$A$32)/3,0)=ROUNDUP(MONTH(A26)/3,0))*$J$9:$J$32)/SUMPRODUCT((YEAR($A$9:$A$32)=YEAR(A26))*(ROUNDUP(MONTH($A$9:$A$32)/3,0)=ROUNDUP(MONTH(A26)/3,0))*$E$9:$E$32),0))</f>
        <v/>
      </c>
      <c r="L26" s="58" t="str">
        <f aca="false">IF(K26="","",IF($D$6&lt;&gt;"Bəli","Tətbiq olunmur",IF(K26&gt;0.3,"30% aşılıb — rejim itirilə bilər","Normal")))</f>
        <v/>
      </c>
      <c r="M26" s="58" t="str">
        <f aca="false">IF(OR(G26="",$D$7='Sadə-Dövriyyə'!$L$4),"",IF(G26&lt;=100000,"Var (≥1 il şərtini yoxlayın)","Yoxdur"))</f>
        <v/>
      </c>
    </row>
    <row r="27" customFormat="false" ht="15" hidden="false" customHeight="true" outlineLevel="0" collapsed="false">
      <c r="A27" s="54" t="n">
        <f aca="false">EDATE($D$5,18)</f>
        <v>46569</v>
      </c>
      <c r="B27" s="55"/>
      <c r="C27" s="55"/>
      <c r="D27" s="55"/>
      <c r="E27" s="56" t="n">
        <f aca="false">B27+C27+D27</f>
        <v>0</v>
      </c>
      <c r="F27" s="56" t="n">
        <f aca="false">B27+D27+IF(A27&gt;=DATE(2026,1,1),C27*0.5,C27)</f>
        <v>0</v>
      </c>
      <c r="G27" s="57" t="str">
        <f aca="false">IF(E27=0,"",SUM(F16:F27))</f>
        <v/>
      </c>
      <c r="H27" s="57" t="str">
        <f aca="false">IF(G27="","",200000-G27)</f>
        <v/>
      </c>
      <c r="I27" s="58" t="str">
        <f aca="false">IF(G27="","",IF($D$7&lt;&gt;'Sadə-Dövriyyə'!$L$4,"Tətbiq olunmur (VM 218.1.2)",IF(G27&gt;200000,"Hədd aşılıb — ƏDV qeydiyyatı",IF(G27&gt;=180000,"Həddə yaxındır (90%+)","Normal"))))</f>
        <v/>
      </c>
      <c r="J27" s="55"/>
      <c r="K27" s="59" t="str">
        <f aca="false">IF(OR(MOD(MONTH(A27),3)&lt;&gt;0,E27=0),"",IFERROR(SUMPRODUCT((YEAR($A$9:$A$32)=YEAR(A27))*(ROUNDUP(MONTH($A$9:$A$32)/3,0)=ROUNDUP(MONTH(A27)/3,0))*$J$9:$J$32)/SUMPRODUCT((YEAR($A$9:$A$32)=YEAR(A27))*(ROUNDUP(MONTH($A$9:$A$32)/3,0)=ROUNDUP(MONTH(A27)/3,0))*$E$9:$E$32),0))</f>
        <v/>
      </c>
      <c r="L27" s="58" t="str">
        <f aca="false">IF(K27="","",IF($D$6&lt;&gt;"Bəli","Tətbiq olunmur",IF(K27&gt;0.3,"30% aşılıb — rejim itirilə bilər","Normal")))</f>
        <v/>
      </c>
      <c r="M27" s="58" t="str">
        <f aca="false">IF(OR(G27="",$D$7='Sadə-Dövriyyə'!$L$4),"",IF(G27&lt;=100000,"Var (≥1 il şərtini yoxlayın)","Yoxdur"))</f>
        <v/>
      </c>
    </row>
    <row r="28" customFormat="false" ht="15" hidden="false" customHeight="true" outlineLevel="0" collapsed="false">
      <c r="A28" s="54" t="n">
        <f aca="false">EDATE($D$5,19)</f>
        <v>46600</v>
      </c>
      <c r="B28" s="55"/>
      <c r="C28" s="55"/>
      <c r="D28" s="55"/>
      <c r="E28" s="56" t="n">
        <f aca="false">B28+C28+D28</f>
        <v>0</v>
      </c>
      <c r="F28" s="56" t="n">
        <f aca="false">B28+D28+IF(A28&gt;=DATE(2026,1,1),C28*0.5,C28)</f>
        <v>0</v>
      </c>
      <c r="G28" s="57" t="str">
        <f aca="false">IF(E28=0,"",SUM(F17:F28))</f>
        <v/>
      </c>
      <c r="H28" s="57" t="str">
        <f aca="false">IF(G28="","",200000-G28)</f>
        <v/>
      </c>
      <c r="I28" s="58" t="str">
        <f aca="false">IF(G28="","",IF($D$7&lt;&gt;'Sadə-Dövriyyə'!$L$4,"Tətbiq olunmur (VM 218.1.2)",IF(G28&gt;200000,"Hədd aşılıb — ƏDV qeydiyyatı",IF(G28&gt;=180000,"Həddə yaxındır (90%+)","Normal"))))</f>
        <v/>
      </c>
      <c r="J28" s="55"/>
      <c r="K28" s="59" t="str">
        <f aca="false">IF(OR(MOD(MONTH(A28),3)&lt;&gt;0,E28=0),"",IFERROR(SUMPRODUCT((YEAR($A$9:$A$32)=YEAR(A28))*(ROUNDUP(MONTH($A$9:$A$32)/3,0)=ROUNDUP(MONTH(A28)/3,0))*$J$9:$J$32)/SUMPRODUCT((YEAR($A$9:$A$32)=YEAR(A28))*(ROUNDUP(MONTH($A$9:$A$32)/3,0)=ROUNDUP(MONTH(A28)/3,0))*$E$9:$E$32),0))</f>
        <v/>
      </c>
      <c r="L28" s="58" t="str">
        <f aca="false">IF(K28="","",IF($D$6&lt;&gt;"Bəli","Tətbiq olunmur",IF(K28&gt;0.3,"30% aşılıb — rejim itirilə bilər","Normal")))</f>
        <v/>
      </c>
      <c r="M28" s="58" t="str">
        <f aca="false">IF(OR(G28="",$D$7='Sadə-Dövriyyə'!$L$4),"",IF(G28&lt;=100000,"Var (≥1 il şərtini yoxlayın)","Yoxdur"))</f>
        <v/>
      </c>
    </row>
    <row r="29" customFormat="false" ht="15" hidden="false" customHeight="true" outlineLevel="0" collapsed="false">
      <c r="A29" s="54" t="n">
        <f aca="false">EDATE($D$5,20)</f>
        <v>46631</v>
      </c>
      <c r="B29" s="55"/>
      <c r="C29" s="55"/>
      <c r="D29" s="55"/>
      <c r="E29" s="56" t="n">
        <f aca="false">B29+C29+D29</f>
        <v>0</v>
      </c>
      <c r="F29" s="56" t="n">
        <f aca="false">B29+D29+IF(A29&gt;=DATE(2026,1,1),C29*0.5,C29)</f>
        <v>0</v>
      </c>
      <c r="G29" s="57" t="str">
        <f aca="false">IF(E29=0,"",SUM(F18:F29))</f>
        <v/>
      </c>
      <c r="H29" s="57" t="str">
        <f aca="false">IF(G29="","",200000-G29)</f>
        <v/>
      </c>
      <c r="I29" s="58" t="str">
        <f aca="false">IF(G29="","",IF($D$7&lt;&gt;'Sadə-Dövriyyə'!$L$4,"Tətbiq olunmur (VM 218.1.2)",IF(G29&gt;200000,"Hədd aşılıb — ƏDV qeydiyyatı",IF(G29&gt;=180000,"Həddə yaxındır (90%+)","Normal"))))</f>
        <v/>
      </c>
      <c r="J29" s="55"/>
      <c r="K29" s="59" t="str">
        <f aca="false">IF(OR(MOD(MONTH(A29),3)&lt;&gt;0,E29=0),"",IFERROR(SUMPRODUCT((YEAR($A$9:$A$32)=YEAR(A29))*(ROUNDUP(MONTH($A$9:$A$32)/3,0)=ROUNDUP(MONTH(A29)/3,0))*$J$9:$J$32)/SUMPRODUCT((YEAR($A$9:$A$32)=YEAR(A29))*(ROUNDUP(MONTH($A$9:$A$32)/3,0)=ROUNDUP(MONTH(A29)/3,0))*$E$9:$E$32),0))</f>
        <v/>
      </c>
      <c r="L29" s="58" t="str">
        <f aca="false">IF(K29="","",IF($D$6&lt;&gt;"Bəli","Tətbiq olunmur",IF(K29&gt;0.3,"30% aşılıb — rejim itirilə bilər","Normal")))</f>
        <v/>
      </c>
      <c r="M29" s="58" t="str">
        <f aca="false">IF(OR(G29="",$D$7='Sadə-Dövriyyə'!$L$4),"",IF(G29&lt;=100000,"Var (≥1 il şərtini yoxlayın)","Yoxdur"))</f>
        <v/>
      </c>
    </row>
    <row r="30" customFormat="false" ht="15" hidden="false" customHeight="true" outlineLevel="0" collapsed="false">
      <c r="A30" s="54" t="n">
        <f aca="false">EDATE($D$5,21)</f>
        <v>46661</v>
      </c>
      <c r="B30" s="55"/>
      <c r="C30" s="55"/>
      <c r="D30" s="55"/>
      <c r="E30" s="56" t="n">
        <f aca="false">B30+C30+D30</f>
        <v>0</v>
      </c>
      <c r="F30" s="56" t="n">
        <f aca="false">B30+D30+IF(A30&gt;=DATE(2026,1,1),C30*0.5,C30)</f>
        <v>0</v>
      </c>
      <c r="G30" s="57" t="str">
        <f aca="false">IF(E30=0,"",SUM(F19:F30))</f>
        <v/>
      </c>
      <c r="H30" s="57" t="str">
        <f aca="false">IF(G30="","",200000-G30)</f>
        <v/>
      </c>
      <c r="I30" s="58" t="str">
        <f aca="false">IF(G30="","",IF($D$7&lt;&gt;'Sadə-Dövriyyə'!$L$4,"Tətbiq olunmur (VM 218.1.2)",IF(G30&gt;200000,"Hədd aşılıb — ƏDV qeydiyyatı",IF(G30&gt;=180000,"Həddə yaxındır (90%+)","Normal"))))</f>
        <v/>
      </c>
      <c r="J30" s="55"/>
      <c r="K30" s="59" t="str">
        <f aca="false">IF(OR(MOD(MONTH(A30),3)&lt;&gt;0,E30=0),"",IFERROR(SUMPRODUCT((YEAR($A$9:$A$32)=YEAR(A30))*(ROUNDUP(MONTH($A$9:$A$32)/3,0)=ROUNDUP(MONTH(A30)/3,0))*$J$9:$J$32)/SUMPRODUCT((YEAR($A$9:$A$32)=YEAR(A30))*(ROUNDUP(MONTH($A$9:$A$32)/3,0)=ROUNDUP(MONTH(A30)/3,0))*$E$9:$E$32),0))</f>
        <v/>
      </c>
      <c r="L30" s="58" t="str">
        <f aca="false">IF(K30="","",IF($D$6&lt;&gt;"Bəli","Tətbiq olunmur",IF(K30&gt;0.3,"30% aşılıb — rejim itirilə bilər","Normal")))</f>
        <v/>
      </c>
      <c r="M30" s="58" t="str">
        <f aca="false">IF(OR(G30="",$D$7='Sadə-Dövriyyə'!$L$4),"",IF(G30&lt;=100000,"Var (≥1 il şərtini yoxlayın)","Yoxdur"))</f>
        <v/>
      </c>
    </row>
    <row r="31" customFormat="false" ht="15" hidden="false" customHeight="true" outlineLevel="0" collapsed="false">
      <c r="A31" s="54" t="n">
        <f aca="false">EDATE($D$5,22)</f>
        <v>46692</v>
      </c>
      <c r="B31" s="55"/>
      <c r="C31" s="55"/>
      <c r="D31" s="55"/>
      <c r="E31" s="56" t="n">
        <f aca="false">B31+C31+D31</f>
        <v>0</v>
      </c>
      <c r="F31" s="56" t="n">
        <f aca="false">B31+D31+IF(A31&gt;=DATE(2026,1,1),C31*0.5,C31)</f>
        <v>0</v>
      </c>
      <c r="G31" s="57" t="str">
        <f aca="false">IF(E31=0,"",SUM(F20:F31))</f>
        <v/>
      </c>
      <c r="H31" s="57" t="str">
        <f aca="false">IF(G31="","",200000-G31)</f>
        <v/>
      </c>
      <c r="I31" s="58" t="str">
        <f aca="false">IF(G31="","",IF($D$7&lt;&gt;'Sadə-Dövriyyə'!$L$4,"Tətbiq olunmur (VM 218.1.2)",IF(G31&gt;200000,"Hədd aşılıb — ƏDV qeydiyyatı",IF(G31&gt;=180000,"Həddə yaxındır (90%+)","Normal"))))</f>
        <v/>
      </c>
      <c r="J31" s="55"/>
      <c r="K31" s="59" t="str">
        <f aca="false">IF(OR(MOD(MONTH(A31),3)&lt;&gt;0,E31=0),"",IFERROR(SUMPRODUCT((YEAR($A$9:$A$32)=YEAR(A31))*(ROUNDUP(MONTH($A$9:$A$32)/3,0)=ROUNDUP(MONTH(A31)/3,0))*$J$9:$J$32)/SUMPRODUCT((YEAR($A$9:$A$32)=YEAR(A31))*(ROUNDUP(MONTH($A$9:$A$32)/3,0)=ROUNDUP(MONTH(A31)/3,0))*$E$9:$E$32),0))</f>
        <v/>
      </c>
      <c r="L31" s="58" t="str">
        <f aca="false">IF(K31="","",IF($D$6&lt;&gt;"Bəli","Tətbiq olunmur",IF(K31&gt;0.3,"30% aşılıb — rejim itirilə bilər","Normal")))</f>
        <v/>
      </c>
      <c r="M31" s="58" t="str">
        <f aca="false">IF(OR(G31="",$D$7='Sadə-Dövriyyə'!$L$4),"",IF(G31&lt;=100000,"Var (≥1 il şərtini yoxlayın)","Yoxdur"))</f>
        <v/>
      </c>
    </row>
    <row r="32" customFormat="false" ht="15" hidden="false" customHeight="true" outlineLevel="0" collapsed="false">
      <c r="A32" s="54" t="n">
        <f aca="false">EDATE($D$5,23)</f>
        <v>46722</v>
      </c>
      <c r="B32" s="55"/>
      <c r="C32" s="55"/>
      <c r="D32" s="55"/>
      <c r="E32" s="56" t="n">
        <f aca="false">B32+C32+D32</f>
        <v>0</v>
      </c>
      <c r="F32" s="56" t="n">
        <f aca="false">B32+D32+IF(A32&gt;=DATE(2026,1,1),C32*0.5,C32)</f>
        <v>0</v>
      </c>
      <c r="G32" s="57" t="str">
        <f aca="false">IF(E32=0,"",SUM(F21:F32))</f>
        <v/>
      </c>
      <c r="H32" s="57" t="str">
        <f aca="false">IF(G32="","",200000-G32)</f>
        <v/>
      </c>
      <c r="I32" s="58" t="str">
        <f aca="false">IF(G32="","",IF($D$7&lt;&gt;'Sadə-Dövriyyə'!$L$4,"Tətbiq olunmur (VM 218.1.2)",IF(G32&gt;200000,"Hədd aşılıb — ƏDV qeydiyyatı",IF(G32&gt;=180000,"Həddə yaxındır (90%+)","Normal"))))</f>
        <v/>
      </c>
      <c r="J32" s="55"/>
      <c r="K32" s="59" t="str">
        <f aca="false">IF(OR(MOD(MONTH(A32),3)&lt;&gt;0,E32=0),"",IFERROR(SUMPRODUCT((YEAR($A$9:$A$32)=YEAR(A32))*(ROUNDUP(MONTH($A$9:$A$32)/3,0)=ROUNDUP(MONTH(A32)/3,0))*$J$9:$J$32)/SUMPRODUCT((YEAR($A$9:$A$32)=YEAR(A32))*(ROUNDUP(MONTH($A$9:$A$32)/3,0)=ROUNDUP(MONTH(A32)/3,0))*$E$9:$E$32),0))</f>
        <v/>
      </c>
      <c r="L32" s="58" t="str">
        <f aca="false">IF(K32="","",IF($D$6&lt;&gt;"Bəli","Tətbiq olunmur",IF(K32&gt;0.3,"30% aşılıb — rejim itirilə bilər","Normal")))</f>
        <v/>
      </c>
      <c r="M32" s="58" t="str">
        <f aca="false">IF(OR(G32="",$D$7='Sadə-Dövriyyə'!$L$4),"",IF(G32&lt;=100000,"Var (≥1 il şərtini yoxlayın)","Yoxdur"))</f>
        <v/>
      </c>
    </row>
    <row r="33" customFormat="false" ht="15" hidden="false" customHeight="true" outlineLevel="0" collapsed="false">
      <c r="A33" s="2"/>
      <c r="B33" s="2"/>
      <c r="C33" s="2"/>
      <c r="D33" s="2"/>
      <c r="E33" s="2"/>
      <c r="F33" s="2"/>
      <c r="G33" s="2"/>
      <c r="H33" s="2"/>
      <c r="I33" s="2"/>
      <c r="J33" s="2"/>
      <c r="K33" s="2"/>
      <c r="L33" s="2"/>
    </row>
    <row r="34" customFormat="false" ht="15" hidden="false" customHeight="true" outlineLevel="0" collapsed="false">
      <c r="A34" s="62" t="s">
        <v>59</v>
      </c>
      <c r="B34" s="62"/>
      <c r="C34" s="62"/>
      <c r="D34" s="62"/>
      <c r="E34" s="62"/>
      <c r="F34" s="62"/>
      <c r="G34" s="62"/>
      <c r="H34" s="62"/>
      <c r="I34" s="62"/>
      <c r="J34" s="62"/>
      <c r="K34" s="62"/>
      <c r="L34" s="62"/>
    </row>
    <row r="35" customFormat="false" ht="45" hidden="false" customHeight="true" outlineLevel="0" collapsed="false">
      <c r="A35" s="12" t="s">
        <v>102</v>
      </c>
      <c r="B35" s="12"/>
      <c r="C35" s="12"/>
      <c r="D35" s="12"/>
      <c r="E35" s="12"/>
      <c r="F35" s="12"/>
      <c r="G35" s="12"/>
      <c r="H35" s="12"/>
      <c r="I35" s="12"/>
      <c r="J35" s="12"/>
      <c r="K35" s="12"/>
      <c r="L35" s="12"/>
    </row>
    <row r="36" customFormat="false" ht="45" hidden="false" customHeight="true" outlineLevel="0" collapsed="false">
      <c r="A36" s="12" t="s">
        <v>103</v>
      </c>
      <c r="B36" s="12"/>
      <c r="C36" s="12"/>
      <c r="D36" s="12"/>
      <c r="E36" s="12"/>
      <c r="F36" s="12"/>
      <c r="G36" s="12"/>
      <c r="H36" s="12"/>
      <c r="I36" s="12"/>
      <c r="J36" s="12"/>
      <c r="K36" s="12"/>
      <c r="L36" s="12"/>
    </row>
    <row r="37" customFormat="false" ht="30" hidden="false" customHeight="true" outlineLevel="0" collapsed="false">
      <c r="A37" s="12" t="s">
        <v>104</v>
      </c>
      <c r="B37" s="12"/>
      <c r="C37" s="12"/>
      <c r="D37" s="12"/>
      <c r="E37" s="12"/>
      <c r="F37" s="12"/>
      <c r="G37" s="12"/>
      <c r="H37" s="12"/>
      <c r="I37" s="12"/>
      <c r="J37" s="12"/>
      <c r="K37" s="12"/>
      <c r="L37" s="12"/>
    </row>
    <row r="38" customFormat="false" ht="45" hidden="false" customHeight="true" outlineLevel="0" collapsed="false">
      <c r="A38" s="12" t="s">
        <v>105</v>
      </c>
      <c r="B38" s="12"/>
      <c r="C38" s="12"/>
      <c r="D38" s="12"/>
      <c r="E38" s="12"/>
      <c r="F38" s="12"/>
      <c r="G38" s="12"/>
      <c r="H38" s="12"/>
      <c r="I38" s="12"/>
      <c r="J38" s="12"/>
      <c r="K38" s="12"/>
      <c r="L38" s="12"/>
    </row>
    <row r="39" customFormat="false" ht="30" hidden="false" customHeight="true" outlineLevel="0" collapsed="false">
      <c r="A39" s="12" t="s">
        <v>106</v>
      </c>
      <c r="B39" s="12"/>
      <c r="C39" s="12"/>
      <c r="D39" s="12"/>
      <c r="E39" s="12"/>
      <c r="F39" s="12"/>
      <c r="G39" s="12"/>
      <c r="H39" s="12"/>
      <c r="I39" s="12"/>
      <c r="J39" s="12"/>
      <c r="K39" s="12"/>
      <c r="L39" s="12"/>
    </row>
  </sheetData>
  <sheetProtection sheet="true" formatColumns="false" formatRows="false"/>
  <mergeCells count="11">
    <mergeCell ref="A4:C4"/>
    <mergeCell ref="A5:C5"/>
    <mergeCell ref="A6:C6"/>
    <mergeCell ref="A7:C7"/>
    <mergeCell ref="N18:S24"/>
    <mergeCell ref="A34:L34"/>
    <mergeCell ref="A35:L35"/>
    <mergeCell ref="A36:L36"/>
    <mergeCell ref="A37:L37"/>
    <mergeCell ref="A38:L38"/>
    <mergeCell ref="A39:L39"/>
  </mergeCells>
  <dataValidations count="2">
    <dataValidation allowBlank="false" errorStyle="stop" operator="between" showDropDown="false" showErrorMessage="false" showInputMessage="false" sqref="D6" type="list">
      <formula1>"Bəli,Xeyr"</formula1>
      <formula2>0</formula2>
    </dataValidation>
    <dataValidation allowBlank="false" errorStyle="stop" operator="between" showDropDown="false" showErrorMessage="false" showInputMessage="false" sqref="D7" type="list">
      <formula1>'Sadə-Dövriyyə'!$L$4:$L$5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22"/>
    <col collapsed="false" customWidth="true" hidden="false" outlineLevel="0" max="3" min="3" style="1" width="18"/>
    <col collapsed="false" customWidth="true" hidden="false" outlineLevel="0" max="4" min="4" style="1" width="20"/>
    <col collapsed="false" customWidth="true" hidden="false" outlineLevel="0" max="5" min="5" style="1" width="14"/>
    <col collapsed="false" customWidth="true" hidden="false" outlineLevel="0" max="6" min="6" style="1" width="12"/>
    <col collapsed="false" customWidth="true" hidden="false" outlineLevel="0" max="7" min="7" style="1" width="10"/>
    <col collapsed="false" customWidth="true" hidden="false" outlineLevel="0" max="8" min="8" style="1" width="14"/>
  </cols>
  <sheetData>
    <row r="1" customFormat="false" ht="25.5" hidden="false" customHeight="true" outlineLevel="0" collapsed="false">
      <c r="A1" s="15" t="s">
        <v>107</v>
      </c>
      <c r="B1" s="15"/>
      <c r="C1" s="15"/>
      <c r="D1" s="15"/>
      <c r="E1" s="15"/>
      <c r="F1" s="15"/>
      <c r="G1" s="15"/>
      <c r="H1" s="15"/>
    </row>
    <row r="2" customFormat="false" ht="15" hidden="false" customHeight="true" outlineLevel="0" collapsed="false">
      <c r="A2" s="16" t="s">
        <v>108</v>
      </c>
      <c r="B2" s="16"/>
      <c r="C2" s="16"/>
      <c r="D2" s="16"/>
      <c r="E2" s="16"/>
      <c r="F2" s="16"/>
      <c r="G2" s="16"/>
      <c r="H2" s="16"/>
    </row>
    <row r="3" customFormat="false" ht="48" hidden="false" customHeight="true" outlineLevel="0" collapsed="false">
      <c r="A3" s="32" t="s">
        <v>44</v>
      </c>
      <c r="B3" s="32" t="s">
        <v>109</v>
      </c>
      <c r="C3" s="32" t="s">
        <v>110</v>
      </c>
      <c r="D3" s="32" t="s">
        <v>111</v>
      </c>
      <c r="E3" s="32" t="s">
        <v>112</v>
      </c>
      <c r="F3" s="32" t="s">
        <v>113</v>
      </c>
      <c r="G3" s="32" t="s">
        <v>114</v>
      </c>
      <c r="H3" s="32" t="s">
        <v>52</v>
      </c>
    </row>
    <row r="4" customFormat="false" ht="15" hidden="false" customHeight="true" outlineLevel="0" collapsed="false">
      <c r="A4" s="34"/>
      <c r="B4" s="35"/>
      <c r="C4" s="36" t="n">
        <v>0</v>
      </c>
      <c r="D4" s="35"/>
      <c r="E4" s="38" t="str">
        <f aca="false">IF(B4="","",IF(B4="Sərnişin (taksi istisna)",1.8,IF(B4="Taksi",9,IF(B4="Yük",1,""))))</f>
        <v/>
      </c>
      <c r="F4" s="38" t="str">
        <f aca="false">IF(D4="","",IF(D4="Bakı",2,IF(D4="Abşeron/Sumqayıt/Gəncə",1.5,IF(D4="Digər şəhər/rayon",1,""))))</f>
        <v/>
      </c>
      <c r="G4" s="35"/>
      <c r="H4" s="39" t="str">
        <f aca="false">IF(OR(B4="",D4=""),"",ROUND(IF(AND(B4="Taksi",C4=0),1,C4)*E4*F4*IF(G4="Ay",1,IF(G4="Rüb",3,IF(G4="Yarımil",6,IF(G4="İl",12,1)))),2))</f>
        <v/>
      </c>
    </row>
    <row r="5" customFormat="false" ht="15" hidden="false" customHeight="true" outlineLevel="0" collapsed="false">
      <c r="A5" s="34"/>
      <c r="B5" s="35"/>
      <c r="C5" s="36" t="n">
        <v>0</v>
      </c>
      <c r="D5" s="35"/>
      <c r="E5" s="38" t="str">
        <f aca="false">IF(B5="","",IF(B5="Sərnişin (taksi istisna)",1.8,IF(B5="Taksi",9,IF(B5="Yük",1,""))))</f>
        <v/>
      </c>
      <c r="F5" s="38" t="str">
        <f aca="false">IF(D5="","",IF(D5="Bakı",2,IF(D5="Abşeron/Sumqayıt/Gəncə",1.5,IF(D5="Digər şəhər/rayon",1,""))))</f>
        <v/>
      </c>
      <c r="G5" s="35"/>
      <c r="H5" s="39" t="str">
        <f aca="false">IF(OR(B5="",D5=""),"",ROUND(IF(AND(B5="Taksi",C5=0),1,C5)*E5*F5*IF(G5="Ay",1,IF(G5="Rüb",3,IF(G5="Yarımil",6,IF(G5="İl",12,1)))),2))</f>
        <v/>
      </c>
    </row>
    <row r="6" customFormat="false" ht="15" hidden="false" customHeight="true" outlineLevel="0" collapsed="false">
      <c r="A6" s="34"/>
      <c r="B6" s="35"/>
      <c r="C6" s="36" t="n">
        <v>0</v>
      </c>
      <c r="D6" s="35"/>
      <c r="E6" s="38" t="str">
        <f aca="false">IF(B6="","",IF(B6="Sərnişin (taksi istisna)",1.8,IF(B6="Taksi",9,IF(B6="Yük",1,""))))</f>
        <v/>
      </c>
      <c r="F6" s="38" t="str">
        <f aca="false">IF(D6="","",IF(D6="Bakı",2,IF(D6="Abşeron/Sumqayıt/Gəncə",1.5,IF(D6="Digər şəhər/rayon",1,""))))</f>
        <v/>
      </c>
      <c r="G6" s="35"/>
      <c r="H6" s="39" t="str">
        <f aca="false">IF(OR(B6="",D6=""),"",ROUND(IF(AND(B6="Taksi",C6=0),1,C6)*E6*F6*IF(G6="Ay",1,IF(G6="Rüb",3,IF(G6="Yarımil",6,IF(G6="İl",12,1)))),2))</f>
        <v/>
      </c>
    </row>
    <row r="7" customFormat="false" ht="15" hidden="false" customHeight="true" outlineLevel="0" collapsed="false">
      <c r="A7" s="34"/>
      <c r="B7" s="35"/>
      <c r="C7" s="36" t="n">
        <v>0</v>
      </c>
      <c r="D7" s="35"/>
      <c r="E7" s="38" t="str">
        <f aca="false">IF(B7="","",IF(B7="Sərnişin (taksi istisna)",1.8,IF(B7="Taksi",9,IF(B7="Yük",1,""))))</f>
        <v/>
      </c>
      <c r="F7" s="38" t="str">
        <f aca="false">IF(D7="","",IF(D7="Bakı",2,IF(D7="Abşeron/Sumqayıt/Gəncə",1.5,IF(D7="Digər şəhər/rayon",1,""))))</f>
        <v/>
      </c>
      <c r="G7" s="35"/>
      <c r="H7" s="39" t="str">
        <f aca="false">IF(OR(B7="",D7=""),"",ROUND(IF(AND(B7="Taksi",C7=0),1,C7)*E7*F7*IF(G7="Ay",1,IF(G7="Rüb",3,IF(G7="Yarımil",6,IF(G7="İl",12,1)))),2))</f>
        <v/>
      </c>
    </row>
    <row r="8" customFormat="false" ht="15" hidden="false" customHeight="true" outlineLevel="0" collapsed="false">
      <c r="A8" s="34"/>
      <c r="B8" s="35"/>
      <c r="C8" s="36" t="n">
        <v>0</v>
      </c>
      <c r="D8" s="35"/>
      <c r="E8" s="38" t="str">
        <f aca="false">IF(B8="","",IF(B8="Sərnişin (taksi istisna)",1.8,IF(B8="Taksi",9,IF(B8="Yük",1,""))))</f>
        <v/>
      </c>
      <c r="F8" s="38" t="str">
        <f aca="false">IF(D8="","",IF(D8="Bakı",2,IF(D8="Abşeron/Sumqayıt/Gəncə",1.5,IF(D8="Digər şəhər/rayon",1,""))))</f>
        <v/>
      </c>
      <c r="G8" s="35"/>
      <c r="H8" s="39" t="str">
        <f aca="false">IF(OR(B8="",D8=""),"",ROUND(IF(AND(B8="Taksi",C8=0),1,C8)*E8*F8*IF(G8="Ay",1,IF(G8="Rüb",3,IF(G8="Yarımil",6,IF(G8="İl",12,1)))),2))</f>
        <v/>
      </c>
    </row>
    <row r="9" customFormat="false" ht="15" hidden="false" customHeight="true" outlineLevel="0" collapsed="false">
      <c r="A9" s="34"/>
      <c r="B9" s="35"/>
      <c r="C9" s="36" t="n">
        <v>0</v>
      </c>
      <c r="D9" s="35"/>
      <c r="E9" s="38" t="str">
        <f aca="false">IF(B9="","",IF(B9="Sərnişin (taksi istisna)",1.8,IF(B9="Taksi",9,IF(B9="Yük",1,""))))</f>
        <v/>
      </c>
      <c r="F9" s="38" t="str">
        <f aca="false">IF(D9="","",IF(D9="Bakı",2,IF(D9="Abşeron/Sumqayıt/Gəncə",1.5,IF(D9="Digər şəhər/rayon",1,""))))</f>
        <v/>
      </c>
      <c r="G9" s="35"/>
      <c r="H9" s="39" t="str">
        <f aca="false">IF(OR(B9="",D9=""),"",ROUND(IF(AND(B9="Taksi",C9=0),1,C9)*E9*F9*IF(G9="Ay",1,IF(G9="Rüb",3,IF(G9="Yarımil",6,IF(G9="İl",12,1)))),2))</f>
        <v/>
      </c>
    </row>
    <row r="10" customFormat="false" ht="15" hidden="false" customHeight="true" outlineLevel="0" collapsed="false">
      <c r="A10" s="34"/>
      <c r="B10" s="35"/>
      <c r="C10" s="36" t="n">
        <v>0</v>
      </c>
      <c r="D10" s="35"/>
      <c r="E10" s="38" t="str">
        <f aca="false">IF(B10="","",IF(B10="Sərnişin (taksi istisna)",1.8,IF(B10="Taksi",9,IF(B10="Yük",1,""))))</f>
        <v/>
      </c>
      <c r="F10" s="38" t="str">
        <f aca="false">IF(D10="","",IF(D10="Bakı",2,IF(D10="Abşeron/Sumqayıt/Gəncə",1.5,IF(D10="Digər şəhər/rayon",1,""))))</f>
        <v/>
      </c>
      <c r="G10" s="35"/>
      <c r="H10" s="39" t="str">
        <f aca="false">IF(OR(B10="",D10=""),"",ROUND(IF(AND(B10="Taksi",C10=0),1,C10)*E10*F10*IF(G10="Ay",1,IF(G10="Rüb",3,IF(G10="Yarımil",6,IF(G10="İl",12,1)))),2))</f>
        <v/>
      </c>
    </row>
    <row r="11" customFormat="false" ht="15" hidden="false" customHeight="true" outlineLevel="0" collapsed="false">
      <c r="A11" s="34"/>
      <c r="B11" s="35"/>
      <c r="C11" s="36" t="n">
        <v>0</v>
      </c>
      <c r="D11" s="35"/>
      <c r="E11" s="38" t="str">
        <f aca="false">IF(B11="","",IF(B11="Sərnişin (taksi istisna)",1.8,IF(B11="Taksi",9,IF(B11="Yük",1,""))))</f>
        <v/>
      </c>
      <c r="F11" s="38" t="str">
        <f aca="false">IF(D11="","",IF(D11="Bakı",2,IF(D11="Abşeron/Sumqayıt/Gəncə",1.5,IF(D11="Digər şəhər/rayon",1,""))))</f>
        <v/>
      </c>
      <c r="G11" s="35"/>
      <c r="H11" s="39" t="str">
        <f aca="false">IF(OR(B11="",D11=""),"",ROUND(IF(AND(B11="Taksi",C11=0),1,C11)*E11*F11*IF(G11="Ay",1,IF(G11="Rüb",3,IF(G11="Yarımil",6,IF(G11="İl",12,1)))),2))</f>
        <v/>
      </c>
    </row>
    <row r="12" customFormat="false" ht="15" hidden="false" customHeight="true" outlineLevel="0" collapsed="false">
      <c r="A12" s="34"/>
      <c r="B12" s="35"/>
      <c r="C12" s="36" t="n">
        <v>0</v>
      </c>
      <c r="D12" s="35"/>
      <c r="E12" s="38" t="str">
        <f aca="false">IF(B12="","",IF(B12="Sərnişin (taksi istisna)",1.8,IF(B12="Taksi",9,IF(B12="Yük",1,""))))</f>
        <v/>
      </c>
      <c r="F12" s="38" t="str">
        <f aca="false">IF(D12="","",IF(D12="Bakı",2,IF(D12="Abşeron/Sumqayıt/Gəncə",1.5,IF(D12="Digər şəhər/rayon",1,""))))</f>
        <v/>
      </c>
      <c r="G12" s="35"/>
      <c r="H12" s="39" t="str">
        <f aca="false">IF(OR(B12="",D12=""),"",ROUND(IF(AND(B12="Taksi",C12=0),1,C12)*E12*F12*IF(G12="Ay",1,IF(G12="Rüb",3,IF(G12="Yarımil",6,IF(G12="İl",12,1)))),2))</f>
        <v/>
      </c>
    </row>
    <row r="13" customFormat="false" ht="15" hidden="false" customHeight="true" outlineLevel="0" collapsed="false">
      <c r="A13" s="34"/>
      <c r="B13" s="35"/>
      <c r="C13" s="36" t="n">
        <v>0</v>
      </c>
      <c r="D13" s="35"/>
      <c r="E13" s="38" t="str">
        <f aca="false">IF(B13="","",IF(B13="Sərnişin (taksi istisna)",1.8,IF(B13="Taksi",9,IF(B13="Yük",1,""))))</f>
        <v/>
      </c>
      <c r="F13" s="38" t="str">
        <f aca="false">IF(D13="","",IF(D13="Bakı",2,IF(D13="Abşeron/Sumqayıt/Gəncə",1.5,IF(D13="Digər şəhər/rayon",1,""))))</f>
        <v/>
      </c>
      <c r="G13" s="35"/>
      <c r="H13" s="39" t="str">
        <f aca="false">IF(OR(B13="",D13=""),"",ROUND(IF(AND(B13="Taksi",C13=0),1,C13)*E13*F13*IF(G13="Ay",1,IF(G13="Rüb",3,IF(G13="Yarımil",6,IF(G13="İl",12,1)))),2))</f>
        <v/>
      </c>
    </row>
    <row r="14" customFormat="false" ht="15" hidden="false" customHeight="true" outlineLevel="0" collapsed="false">
      <c r="A14" s="34"/>
      <c r="B14" s="35"/>
      <c r="C14" s="36" t="n">
        <v>0</v>
      </c>
      <c r="D14" s="35"/>
      <c r="E14" s="38" t="str">
        <f aca="false">IF(B14="","",IF(B14="Sərnişin (taksi istisna)",1.8,IF(B14="Taksi",9,IF(B14="Yük",1,""))))</f>
        <v/>
      </c>
      <c r="F14" s="38" t="str">
        <f aca="false">IF(D14="","",IF(D14="Bakı",2,IF(D14="Abşeron/Sumqayıt/Gəncə",1.5,IF(D14="Digər şəhər/rayon",1,""))))</f>
        <v/>
      </c>
      <c r="G14" s="35"/>
      <c r="H14" s="39" t="str">
        <f aca="false">IF(OR(B14="",D14=""),"",ROUND(IF(AND(B14="Taksi",C14=0),1,C14)*E14*F14*IF(G14="Ay",1,IF(G14="Rüb",3,IF(G14="Yarımil",6,IF(G14="İl",12,1)))),2))</f>
        <v/>
      </c>
    </row>
    <row r="15" customFormat="false" ht="15" hidden="false" customHeight="true" outlineLevel="0" collapsed="false">
      <c r="A15" s="34"/>
      <c r="B15" s="35"/>
      <c r="C15" s="36" t="n">
        <v>0</v>
      </c>
      <c r="D15" s="35"/>
      <c r="E15" s="38" t="str">
        <f aca="false">IF(B15="","",IF(B15="Sərnişin (taksi istisna)",1.8,IF(B15="Taksi",9,IF(B15="Yük",1,""))))</f>
        <v/>
      </c>
      <c r="F15" s="38" t="str">
        <f aca="false">IF(D15="","",IF(D15="Bakı",2,IF(D15="Abşeron/Sumqayıt/Gəncə",1.5,IF(D15="Digər şəhər/rayon",1,""))))</f>
        <v/>
      </c>
      <c r="G15" s="35"/>
      <c r="H15" s="39" t="str">
        <f aca="false">IF(OR(B15="",D15=""),"",ROUND(IF(AND(B15="Taksi",C15=0),1,C15)*E15*F15*IF(G15="Ay",1,IF(G15="Rüb",3,IF(G15="Yarımil",6,IF(G15="İl",12,1)))),2))</f>
        <v/>
      </c>
    </row>
    <row r="16" customFormat="false" ht="15" hidden="false" customHeight="true" outlineLevel="0" collapsed="false">
      <c r="A16" s="34"/>
      <c r="B16" s="35"/>
      <c r="C16" s="36" t="n">
        <v>0</v>
      </c>
      <c r="D16" s="35"/>
      <c r="E16" s="38" t="str">
        <f aca="false">IF(B16="","",IF(B16="Sərnişin (taksi istisna)",1.8,IF(B16="Taksi",9,IF(B16="Yük",1,""))))</f>
        <v/>
      </c>
      <c r="F16" s="38" t="str">
        <f aca="false">IF(D16="","",IF(D16="Bakı",2,IF(D16="Abşeron/Sumqayıt/Gəncə",1.5,IF(D16="Digər şəhər/rayon",1,""))))</f>
        <v/>
      </c>
      <c r="G16" s="35"/>
      <c r="H16" s="39" t="str">
        <f aca="false">IF(OR(B16="",D16=""),"",ROUND(IF(AND(B16="Taksi",C16=0),1,C16)*E16*F16*IF(G16="Ay",1,IF(G16="Rüb",3,IF(G16="Yarımil",6,IF(G16="İl",12,1)))),2))</f>
        <v/>
      </c>
    </row>
    <row r="17" customFormat="false" ht="15" hidden="false" customHeight="true" outlineLevel="0" collapsed="false">
      <c r="A17" s="34"/>
      <c r="B17" s="35"/>
      <c r="C17" s="36" t="n">
        <v>0</v>
      </c>
      <c r="D17" s="35"/>
      <c r="E17" s="38" t="str">
        <f aca="false">IF(B17="","",IF(B17="Sərnişin (taksi istisna)",1.8,IF(B17="Taksi",9,IF(B17="Yük",1,""))))</f>
        <v/>
      </c>
      <c r="F17" s="38" t="str">
        <f aca="false">IF(D17="","",IF(D17="Bakı",2,IF(D17="Abşeron/Sumqayıt/Gəncə",1.5,IF(D17="Digər şəhər/rayon",1,""))))</f>
        <v/>
      </c>
      <c r="G17" s="35"/>
      <c r="H17" s="39" t="str">
        <f aca="false">IF(OR(B17="",D17=""),"",ROUND(IF(AND(B17="Taksi",C17=0),1,C17)*E17*F17*IF(G17="Ay",1,IF(G17="Rüb",3,IF(G17="Yarımil",6,IF(G17="İl",12,1)))),2))</f>
        <v/>
      </c>
    </row>
    <row r="18" customFormat="false" ht="15" hidden="false" customHeight="true" outlineLevel="0" collapsed="false">
      <c r="A18" s="34"/>
      <c r="B18" s="35"/>
      <c r="C18" s="36" t="n">
        <v>0</v>
      </c>
      <c r="D18" s="35"/>
      <c r="E18" s="38" t="str">
        <f aca="false">IF(B18="","",IF(B18="Sərnişin (taksi istisna)",1.8,IF(B18="Taksi",9,IF(B18="Yük",1,""))))</f>
        <v/>
      </c>
      <c r="F18" s="38" t="str">
        <f aca="false">IF(D18="","",IF(D18="Bakı",2,IF(D18="Abşeron/Sumqayıt/Gəncə",1.5,IF(D18="Digər şəhər/rayon",1,""))))</f>
        <v/>
      </c>
      <c r="G18" s="35"/>
      <c r="H18" s="39" t="str">
        <f aca="false">IF(OR(B18="",D18=""),"",ROUND(IF(AND(B18="Taksi",C18=0),1,C18)*E18*F18*IF(G18="Ay",1,IF(G18="Rüb",3,IF(G18="Yarımil",6,IF(G18="İl",12,1)))),2))</f>
        <v/>
      </c>
    </row>
    <row r="19" customFormat="false" ht="15" hidden="false" customHeight="true" outlineLevel="0" collapsed="false">
      <c r="A19" s="34"/>
      <c r="B19" s="35"/>
      <c r="C19" s="36" t="n">
        <v>0</v>
      </c>
      <c r="D19" s="35"/>
      <c r="E19" s="38" t="str">
        <f aca="false">IF(B19="","",IF(B19="Sərnişin (taksi istisna)",1.8,IF(B19="Taksi",9,IF(B19="Yük",1,""))))</f>
        <v/>
      </c>
      <c r="F19" s="38" t="str">
        <f aca="false">IF(D19="","",IF(D19="Bakı",2,IF(D19="Abşeron/Sumqayıt/Gəncə",1.5,IF(D19="Digər şəhər/rayon",1,""))))</f>
        <v/>
      </c>
      <c r="G19" s="35"/>
      <c r="H19" s="39" t="str">
        <f aca="false">IF(OR(B19="",D19=""),"",ROUND(IF(AND(B19="Taksi",C19=0),1,C19)*E19*F19*IF(G19="Ay",1,IF(G19="Rüb",3,IF(G19="Yarımil",6,IF(G19="İl",12,1)))),2))</f>
        <v/>
      </c>
    </row>
    <row r="20" customFormat="false" ht="15" hidden="false" customHeight="true" outlineLevel="0" collapsed="false">
      <c r="A20" s="34"/>
      <c r="B20" s="35"/>
      <c r="C20" s="36" t="n">
        <v>0</v>
      </c>
      <c r="D20" s="35"/>
      <c r="E20" s="38" t="str">
        <f aca="false">IF(B20="","",IF(B20="Sərnişin (taksi istisna)",1.8,IF(B20="Taksi",9,IF(B20="Yük",1,""))))</f>
        <v/>
      </c>
      <c r="F20" s="38" t="str">
        <f aca="false">IF(D20="","",IF(D20="Bakı",2,IF(D20="Abşeron/Sumqayıt/Gəncə",1.5,IF(D20="Digər şəhər/rayon",1,""))))</f>
        <v/>
      </c>
      <c r="G20" s="35"/>
      <c r="H20" s="39" t="str">
        <f aca="false">IF(OR(B20="",D20=""),"",ROUND(IF(AND(B20="Taksi",C20=0),1,C20)*E20*F20*IF(G20="Ay",1,IF(G20="Rüb",3,IF(G20="Yarımil",6,IF(G20="İl",12,1)))),2))</f>
        <v/>
      </c>
    </row>
    <row r="21" customFormat="false" ht="15" hidden="false" customHeight="true" outlineLevel="0" collapsed="false">
      <c r="A21" s="34"/>
      <c r="B21" s="35"/>
      <c r="C21" s="36" t="n">
        <v>0</v>
      </c>
      <c r="D21" s="35"/>
      <c r="E21" s="38" t="str">
        <f aca="false">IF(B21="","",IF(B21="Sərnişin (taksi istisna)",1.8,IF(B21="Taksi",9,IF(B21="Yük",1,""))))</f>
        <v/>
      </c>
      <c r="F21" s="38" t="str">
        <f aca="false">IF(D21="","",IF(D21="Bakı",2,IF(D21="Abşeron/Sumqayıt/Gəncə",1.5,IF(D21="Digər şəhər/rayon",1,""))))</f>
        <v/>
      </c>
      <c r="G21" s="35"/>
      <c r="H21" s="39" t="str">
        <f aca="false">IF(OR(B21="",D21=""),"",ROUND(IF(AND(B21="Taksi",C21=0),1,C21)*E21*F21*IF(G21="Ay",1,IF(G21="Rüb",3,IF(G21="Yarımil",6,IF(G21="İl",12,1)))),2))</f>
        <v/>
      </c>
    </row>
    <row r="22" customFormat="false" ht="15" hidden="false" customHeight="true" outlineLevel="0" collapsed="false">
      <c r="A22" s="34"/>
      <c r="B22" s="35"/>
      <c r="C22" s="36" t="n">
        <v>0</v>
      </c>
      <c r="D22" s="35"/>
      <c r="E22" s="38" t="str">
        <f aca="false">IF(B22="","",IF(B22="Sərnişin (taksi istisna)",1.8,IF(B22="Taksi",9,IF(B22="Yük",1,""))))</f>
        <v/>
      </c>
      <c r="F22" s="38" t="str">
        <f aca="false">IF(D22="","",IF(D22="Bakı",2,IF(D22="Abşeron/Sumqayıt/Gəncə",1.5,IF(D22="Digər şəhər/rayon",1,""))))</f>
        <v/>
      </c>
      <c r="G22" s="35"/>
      <c r="H22" s="39" t="str">
        <f aca="false">IF(OR(B22="",D22=""),"",ROUND(IF(AND(B22="Taksi",C22=0),1,C22)*E22*F22*IF(G22="Ay",1,IF(G22="Rüb",3,IF(G22="Yarımil",6,IF(G22="İl",12,1)))),2))</f>
        <v/>
      </c>
    </row>
    <row r="23" customFormat="false" ht="15" hidden="false" customHeight="true" outlineLevel="0" collapsed="false">
      <c r="A23" s="34"/>
      <c r="B23" s="35"/>
      <c r="C23" s="36" t="n">
        <v>0</v>
      </c>
      <c r="D23" s="35"/>
      <c r="E23" s="38" t="str">
        <f aca="false">IF(B23="","",IF(B23="Sərnişin (taksi istisna)",1.8,IF(B23="Taksi",9,IF(B23="Yük",1,""))))</f>
        <v/>
      </c>
      <c r="F23" s="38" t="str">
        <f aca="false">IF(D23="","",IF(D23="Bakı",2,IF(D23="Abşeron/Sumqayıt/Gəncə",1.5,IF(D23="Digər şəhər/rayon",1,""))))</f>
        <v/>
      </c>
      <c r="G23" s="35"/>
      <c r="H23" s="39" t="str">
        <f aca="false">IF(OR(B23="",D23=""),"",ROUND(IF(AND(B23="Taksi",C23=0),1,C23)*E23*F23*IF(G23="Ay",1,IF(G23="Rüb",3,IF(G23="Yarımil",6,IF(G23="İl",12,1)))),2))</f>
        <v/>
      </c>
    </row>
    <row r="24" customFormat="false" ht="15" hidden="false" customHeight="true" outlineLevel="0" collapsed="false">
      <c r="A24" s="34"/>
      <c r="B24" s="35"/>
      <c r="C24" s="36" t="n">
        <v>0</v>
      </c>
      <c r="D24" s="35"/>
      <c r="E24" s="38" t="str">
        <f aca="false">IF(B24="","",IF(B24="Sərnişin (taksi istisna)",1.8,IF(B24="Taksi",9,IF(B24="Yük",1,""))))</f>
        <v/>
      </c>
      <c r="F24" s="38" t="str">
        <f aca="false">IF(D24="","",IF(D24="Bakı",2,IF(D24="Abşeron/Sumqayıt/Gəncə",1.5,IF(D24="Digər şəhər/rayon",1,""))))</f>
        <v/>
      </c>
      <c r="G24" s="35"/>
      <c r="H24" s="39" t="str">
        <f aca="false">IF(OR(B24="",D24=""),"",ROUND(IF(AND(B24="Taksi",C24=0),1,C24)*E24*F24*IF(G24="Ay",1,IF(G24="Rüb",3,IF(G24="Yarımil",6,IF(G24="İl",12,1)))),2))</f>
        <v/>
      </c>
    </row>
    <row r="25" customFormat="false" ht="15" hidden="false" customHeight="true" outlineLevel="0" collapsed="false">
      <c r="A25" s="34"/>
      <c r="B25" s="35"/>
      <c r="C25" s="36" t="n">
        <v>0</v>
      </c>
      <c r="D25" s="35"/>
      <c r="E25" s="38" t="str">
        <f aca="false">IF(B25="","",IF(B25="Sərnişin (taksi istisna)",1.8,IF(B25="Taksi",9,IF(B25="Yük",1,""))))</f>
        <v/>
      </c>
      <c r="F25" s="38" t="str">
        <f aca="false">IF(D25="","",IF(D25="Bakı",2,IF(D25="Abşeron/Sumqayıt/Gəncə",1.5,IF(D25="Digər şəhər/rayon",1,""))))</f>
        <v/>
      </c>
      <c r="G25" s="35"/>
      <c r="H25" s="39" t="str">
        <f aca="false">IF(OR(B25="",D25=""),"",ROUND(IF(AND(B25="Taksi",C25=0),1,C25)*E25*F25*IF(G25="Ay",1,IF(G25="Rüb",3,IF(G25="Yarımil",6,IF(G25="İl",12,1)))),2))</f>
        <v/>
      </c>
    </row>
    <row r="26" customFormat="false" ht="15" hidden="false" customHeight="true" outlineLevel="0" collapsed="false">
      <c r="A26" s="34"/>
      <c r="B26" s="35"/>
      <c r="C26" s="36" t="n">
        <v>0</v>
      </c>
      <c r="D26" s="35"/>
      <c r="E26" s="38" t="str">
        <f aca="false">IF(B26="","",IF(B26="Sərnişin (taksi istisna)",1.8,IF(B26="Taksi",9,IF(B26="Yük",1,""))))</f>
        <v/>
      </c>
      <c r="F26" s="38" t="str">
        <f aca="false">IF(D26="","",IF(D26="Bakı",2,IF(D26="Abşeron/Sumqayıt/Gəncə",1.5,IF(D26="Digər şəhər/rayon",1,""))))</f>
        <v/>
      </c>
      <c r="G26" s="35"/>
      <c r="H26" s="39" t="str">
        <f aca="false">IF(OR(B26="",D26=""),"",ROUND(IF(AND(B26="Taksi",C26=0),1,C26)*E26*F26*IF(G26="Ay",1,IF(G26="Rüb",3,IF(G26="Yarımil",6,IF(G26="İl",12,1)))),2))</f>
        <v/>
      </c>
    </row>
    <row r="27" customFormat="false" ht="15" hidden="false" customHeight="true" outlineLevel="0" collapsed="false">
      <c r="A27" s="34"/>
      <c r="B27" s="35"/>
      <c r="C27" s="36" t="n">
        <v>0</v>
      </c>
      <c r="D27" s="35"/>
      <c r="E27" s="38" t="str">
        <f aca="false">IF(B27="","",IF(B27="Sərnişin (taksi istisna)",1.8,IF(B27="Taksi",9,IF(B27="Yük",1,""))))</f>
        <v/>
      </c>
      <c r="F27" s="38" t="str">
        <f aca="false">IF(D27="","",IF(D27="Bakı",2,IF(D27="Abşeron/Sumqayıt/Gəncə",1.5,IF(D27="Digər şəhər/rayon",1,""))))</f>
        <v/>
      </c>
      <c r="G27" s="35"/>
      <c r="H27" s="39" t="str">
        <f aca="false">IF(OR(B27="",D27=""),"",ROUND(IF(AND(B27="Taksi",C27=0),1,C27)*E27*F27*IF(G27="Ay",1,IF(G27="Rüb",3,IF(G27="Yarımil",6,IF(G27="İl",12,1)))),2))</f>
        <v/>
      </c>
    </row>
    <row r="28" customFormat="false" ht="15" hidden="false" customHeight="true" outlineLevel="0" collapsed="false">
      <c r="A28" s="34"/>
      <c r="B28" s="35"/>
      <c r="C28" s="36" t="n">
        <v>0</v>
      </c>
      <c r="D28" s="35"/>
      <c r="E28" s="38" t="str">
        <f aca="false">IF(B28="","",IF(B28="Sərnişin (taksi istisna)",1.8,IF(B28="Taksi",9,IF(B28="Yük",1,""))))</f>
        <v/>
      </c>
      <c r="F28" s="38" t="str">
        <f aca="false">IF(D28="","",IF(D28="Bakı",2,IF(D28="Abşeron/Sumqayıt/Gəncə",1.5,IF(D28="Digər şəhər/rayon",1,""))))</f>
        <v/>
      </c>
      <c r="G28" s="35"/>
      <c r="H28" s="39" t="str">
        <f aca="false">IF(OR(B28="",D28=""),"",ROUND(IF(AND(B28="Taksi",C28=0),1,C28)*E28*F28*IF(G28="Ay",1,IF(G28="Rüb",3,IF(G28="Yarımil",6,IF(G28="İl",12,1)))),2))</f>
        <v/>
      </c>
    </row>
    <row r="29" customFormat="false" ht="15" hidden="false" customHeight="true" outlineLevel="0" collapsed="false">
      <c r="A29" s="17"/>
      <c r="B29" s="17"/>
      <c r="C29" s="17"/>
      <c r="D29" s="17"/>
      <c r="E29" s="17"/>
      <c r="F29" s="17"/>
      <c r="G29" s="17"/>
      <c r="H29" s="17"/>
    </row>
    <row r="30" customFormat="false" ht="15" hidden="false" customHeight="true" outlineLevel="0" collapsed="false">
      <c r="A30" s="43"/>
      <c r="B30" s="43"/>
      <c r="C30" s="43"/>
      <c r="D30" s="43"/>
      <c r="E30" s="43"/>
      <c r="F30" s="43"/>
      <c r="G30" s="44" t="s">
        <v>58</v>
      </c>
      <c r="H30" s="45" t="n">
        <f aca="false">SUM(H4:H28)</f>
        <v>0</v>
      </c>
    </row>
    <row r="31" customFormat="false" ht="15" hidden="false" customHeight="true" outlineLevel="0" collapsed="false">
      <c r="A31" s="17"/>
      <c r="B31" s="17"/>
      <c r="C31" s="17"/>
      <c r="D31" s="17"/>
      <c r="E31" s="17"/>
      <c r="F31" s="17"/>
      <c r="G31" s="17"/>
      <c r="H31" s="17"/>
    </row>
    <row r="32" customFormat="false" ht="15" hidden="false" customHeight="true" outlineLevel="0" collapsed="false">
      <c r="A32" s="19" t="s">
        <v>59</v>
      </c>
      <c r="B32" s="17"/>
      <c r="C32" s="17"/>
      <c r="D32" s="17"/>
      <c r="E32" s="17"/>
      <c r="F32" s="17"/>
      <c r="G32" s="17"/>
      <c r="H32" s="17"/>
    </row>
    <row r="33" customFormat="false" ht="54.75" hidden="false" customHeight="true" outlineLevel="0" collapsed="false">
      <c r="A33" s="46" t="s">
        <v>115</v>
      </c>
      <c r="B33" s="46"/>
      <c r="C33" s="46"/>
      <c r="D33" s="46"/>
      <c r="E33" s="46"/>
      <c r="F33" s="46"/>
      <c r="G33" s="46"/>
      <c r="H33" s="46"/>
    </row>
    <row r="34" customFormat="false" ht="15" hidden="false" customHeight="true" outlineLevel="0" collapsed="false">
      <c r="A34" s="46" t="s">
        <v>116</v>
      </c>
      <c r="B34" s="46"/>
      <c r="C34" s="46"/>
      <c r="D34" s="46"/>
      <c r="E34" s="46"/>
      <c r="F34" s="46"/>
      <c r="G34" s="46"/>
      <c r="H34" s="46"/>
    </row>
    <row r="35" customFormat="false" ht="15" hidden="false" customHeight="true" outlineLevel="0" collapsed="false">
      <c r="A35" s="46" t="s">
        <v>117</v>
      </c>
      <c r="B35" s="46"/>
      <c r="C35" s="46"/>
      <c r="D35" s="46"/>
      <c r="E35" s="46"/>
      <c r="F35" s="46"/>
      <c r="G35" s="46"/>
      <c r="H35" s="46"/>
    </row>
    <row r="36" customFormat="false" ht="54.75" hidden="false" customHeight="true" outlineLevel="0" collapsed="false">
      <c r="A36" s="46" t="s">
        <v>118</v>
      </c>
      <c r="B36" s="46"/>
      <c r="C36" s="46"/>
      <c r="D36" s="46"/>
      <c r="E36" s="46"/>
      <c r="F36" s="46"/>
      <c r="G36" s="46"/>
      <c r="H36" s="46"/>
    </row>
    <row r="37" customFormat="false" ht="54.75" hidden="false" customHeight="true" outlineLevel="0" collapsed="false">
      <c r="A37" s="46" t="s">
        <v>119</v>
      </c>
      <c r="B37" s="46"/>
      <c r="C37" s="46"/>
      <c r="D37" s="46"/>
      <c r="E37" s="46"/>
      <c r="F37" s="46"/>
      <c r="G37" s="46"/>
      <c r="H37" s="46"/>
    </row>
    <row r="38" customFormat="false" ht="15" hidden="false" customHeight="true" outlineLevel="0" collapsed="false">
      <c r="A38" s="46" t="s">
        <v>120</v>
      </c>
      <c r="B38" s="46"/>
      <c r="C38" s="46"/>
      <c r="D38" s="46"/>
      <c r="E38" s="46"/>
      <c r="F38" s="46"/>
      <c r="G38" s="46"/>
      <c r="H38" s="46"/>
    </row>
  </sheetData>
  <sheetProtection sheet="true" formatCells="false" formatColumns="false" formatRows="false" insertColumns="false" insertRows="false" deleteColumns="false" deleteRows="false" sort="false" autoFilter="false"/>
  <mergeCells count="8">
    <mergeCell ref="A1:H1"/>
    <mergeCell ref="A2:H2"/>
    <mergeCell ref="A33:H33"/>
    <mergeCell ref="A34:H34"/>
    <mergeCell ref="A35:H35"/>
    <mergeCell ref="A36:H36"/>
    <mergeCell ref="A37:H37"/>
    <mergeCell ref="A38:H38"/>
  </mergeCells>
  <dataValidations count="3">
    <dataValidation allowBlank="true" errorStyle="stop" operator="between" showDropDown="false" showErrorMessage="false" showInputMessage="false" sqref="B4:B28" type="list">
      <formula1>"Sərnişin (taksi istisna),Taksi,Yük"</formula1>
      <formula2>0</formula2>
    </dataValidation>
    <dataValidation allowBlank="true" errorStyle="stop" operator="between" showDropDown="false" showErrorMessage="false" showInputMessage="false" sqref="D4:D28" type="list">
      <formula1>"Bakı,Abşeron/Sumqayıt/Gəncə,Digər şəhər/rayon"</formula1>
      <formula2>0</formula2>
    </dataValidation>
    <dataValidation allowBlank="true" errorStyle="stop" operator="between" showDropDown="false" showErrorMessage="false" showInputMessage="false" sqref="G4:G28" type="list">
      <formula1>"Ay,Rüb,Yarımil,İl"</formula1>
      <formula2>0</formula2>
    </dataValidation>
  </dataValidations>
  <printOptions headings="false" gridLines="false" gridLinesSet="true" horizontalCentered="false" verticalCentered="false"/>
  <pageMargins left="0.35" right="0.35" top="0.5" bottom="0.5" header="0.511811023622047" footer="0.2"/>
  <pageSetup paperSize="9" scale="100" fitToWidth="1" fitToHeight="0" pageOrder="downThenOver" orientation="landscape" blackAndWhite="false" draft="false" cellComments="none" horizontalDpi="300" verticalDpi="300" copies="1"/>
  <headerFooter differentFirst="false" differentOddEven="false">
    <oddHeader/>
    <oddFooter>&amp;CSəhifə &amp;P / &amp;N&amp;RHazırlanma tarixi: 01.08.2026</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6"/>
    <col collapsed="false" customWidth="true" hidden="false" outlineLevel="0" max="3" min="3" style="1" width="14"/>
    <col collapsed="false" customWidth="true" hidden="false" outlineLevel="0" max="4" min="4" style="1" width="22"/>
    <col collapsed="false" customWidth="true" hidden="false" outlineLevel="0" max="5" min="5" style="1" width="12"/>
    <col collapsed="false" customWidth="true" hidden="false" outlineLevel="0" max="6" min="6" style="1" width="16"/>
    <col collapsed="false" customWidth="true" hidden="false" outlineLevel="0" max="7" min="7" style="1" width="14"/>
    <col collapsed="false" customWidth="true" hidden="false" outlineLevel="0" max="8" min="8" style="1" width="4"/>
    <col collapsed="false" customWidth="true" hidden="false" outlineLevel="0" max="9" min="9" style="1" width="16"/>
    <col collapsed="false" customWidth="true" hidden="false" outlineLevel="0" max="17" min="17" style="1" width="44"/>
    <col collapsed="false" customWidth="true" hidden="false" outlineLevel="0" max="18" min="18" style="1" width="10"/>
    <col collapsed="false" customWidth="true" hidden="false" outlineLevel="0" max="19" min="19" style="1" width="44"/>
    <col collapsed="false" customWidth="true" hidden="false" outlineLevel="0" max="20" min="20" style="1" width="10"/>
  </cols>
  <sheetData>
    <row r="1" customFormat="false" ht="25.5" hidden="false" customHeight="true" outlineLevel="0" collapsed="false">
      <c r="A1" s="15" t="s">
        <v>121</v>
      </c>
      <c r="B1" s="15"/>
      <c r="C1" s="15"/>
      <c r="D1" s="15"/>
      <c r="E1" s="15"/>
      <c r="F1" s="15"/>
      <c r="G1" s="15"/>
      <c r="H1" s="15"/>
      <c r="I1" s="15"/>
      <c r="J1" s="17"/>
      <c r="K1" s="17"/>
      <c r="L1" s="17"/>
      <c r="M1" s="17"/>
      <c r="N1" s="17"/>
      <c r="O1" s="17"/>
      <c r="P1" s="17"/>
      <c r="Q1" s="17"/>
      <c r="R1" s="17"/>
      <c r="S1" s="17"/>
      <c r="T1" s="17"/>
    </row>
    <row r="2" customFormat="false" ht="15" hidden="false" customHeight="true" outlineLevel="0" collapsed="false">
      <c r="A2" s="16" t="s">
        <v>122</v>
      </c>
      <c r="B2" s="16"/>
      <c r="C2" s="16"/>
      <c r="D2" s="16"/>
      <c r="E2" s="16"/>
      <c r="F2" s="16"/>
      <c r="G2" s="16"/>
      <c r="H2" s="16"/>
      <c r="I2" s="16"/>
      <c r="J2" s="17"/>
      <c r="K2" s="17"/>
      <c r="L2" s="17"/>
      <c r="M2" s="17"/>
      <c r="N2" s="17"/>
      <c r="O2" s="17"/>
      <c r="P2" s="17"/>
      <c r="Q2" s="17"/>
      <c r="R2" s="17"/>
      <c r="S2" s="17"/>
      <c r="T2" s="17"/>
    </row>
    <row r="3" customFormat="false" ht="15" hidden="false" customHeight="true" outlineLevel="0" collapsed="false">
      <c r="A3" s="63" t="s">
        <v>123</v>
      </c>
      <c r="B3" s="63"/>
      <c r="C3" s="63"/>
      <c r="D3" s="63"/>
      <c r="E3" s="63"/>
      <c r="F3" s="63"/>
      <c r="G3" s="63"/>
      <c r="H3" s="63"/>
      <c r="I3" s="63"/>
      <c r="J3" s="17"/>
      <c r="K3" s="17"/>
      <c r="L3" s="17"/>
      <c r="M3" s="17"/>
      <c r="N3" s="17"/>
      <c r="O3" s="17"/>
      <c r="P3" s="17"/>
      <c r="Q3" s="19" t="s">
        <v>124</v>
      </c>
      <c r="R3" s="19" t="s">
        <v>125</v>
      </c>
      <c r="S3" s="19" t="s">
        <v>126</v>
      </c>
      <c r="T3" s="19" t="s">
        <v>125</v>
      </c>
    </row>
    <row r="4" customFormat="false" ht="15" hidden="false" customHeight="true" outlineLevel="0" collapsed="false">
      <c r="A4" s="17"/>
      <c r="B4" s="17"/>
      <c r="C4" s="17"/>
      <c r="D4" s="17"/>
      <c r="E4" s="17"/>
      <c r="F4" s="17"/>
      <c r="G4" s="17"/>
      <c r="H4" s="17"/>
      <c r="I4" s="17"/>
      <c r="J4" s="17"/>
      <c r="K4" s="17"/>
      <c r="L4" s="17"/>
      <c r="M4" s="17"/>
      <c r="N4" s="17"/>
      <c r="O4" s="17"/>
      <c r="P4" s="17"/>
      <c r="Q4" s="42" t="s">
        <v>127</v>
      </c>
      <c r="R4" s="42" t="n">
        <v>4</v>
      </c>
      <c r="S4" s="42" t="s">
        <v>128</v>
      </c>
      <c r="T4" s="42" t="n">
        <v>1.5</v>
      </c>
    </row>
    <row r="5" customFormat="false" ht="55.5" hidden="false" customHeight="true" outlineLevel="0" collapsed="false">
      <c r="A5" s="32" t="s">
        <v>44</v>
      </c>
      <c r="B5" s="32" t="s">
        <v>129</v>
      </c>
      <c r="C5" s="32" t="s">
        <v>130</v>
      </c>
      <c r="D5" s="32" t="s">
        <v>131</v>
      </c>
      <c r="E5" s="32" t="s">
        <v>132</v>
      </c>
      <c r="F5" s="32" t="s">
        <v>124</v>
      </c>
      <c r="G5" s="32" t="s">
        <v>133</v>
      </c>
      <c r="H5" s="32" t="s">
        <v>134</v>
      </c>
      <c r="I5" s="32" t="s">
        <v>135</v>
      </c>
      <c r="J5" s="17"/>
      <c r="K5" s="17"/>
      <c r="L5" s="17"/>
      <c r="M5" s="17"/>
      <c r="N5" s="17"/>
      <c r="O5" s="17"/>
      <c r="P5" s="17"/>
      <c r="Q5" s="42" t="s">
        <v>136</v>
      </c>
      <c r="R5" s="42" t="n">
        <v>3</v>
      </c>
      <c r="S5" s="42" t="s">
        <v>137</v>
      </c>
      <c r="T5" s="42" t="n">
        <v>1.3</v>
      </c>
    </row>
    <row r="6" customFormat="false" ht="15" hidden="false" customHeight="true" outlineLevel="0" collapsed="false">
      <c r="A6" s="34"/>
      <c r="B6" s="35"/>
      <c r="C6" s="35"/>
      <c r="D6" s="35"/>
      <c r="E6" s="64"/>
      <c r="F6" s="35"/>
      <c r="G6" s="65" t="str">
        <f aca="false">IF(F6="","",IFERROR(INDEX($R$4:$R$12,MATCH(F6,$Q$4:$Q$12,0)),""))</f>
        <v/>
      </c>
      <c r="H6" s="38" t="str">
        <f aca="false">IF(E6="","",IF(AND(B6="Fiziki şəxs",C6="Yaşayış"),IF(D6="Bəli",0,MAX(0,E6-30)),E6))</f>
        <v/>
      </c>
      <c r="I6" s="39" t="str">
        <f aca="false">IF(OR(E6="",F6=""),"",ROUND((15*IF(AND(B6="Fiziki şəxs",C6="Yaşayış"),IF(D6="Bəli",0,MAX(0,E6-30)),E6)*IFERROR(INDEX($R$4:$R$12,MATCH(F6,$Q$4:$Q$12,0)),""))*IF(AND(B6="Fiziki şəxs",C6="Qeyri-yaşayış"),1.5,1),2))</f>
        <v/>
      </c>
      <c r="J6" s="17"/>
      <c r="K6" s="17"/>
      <c r="L6" s="17"/>
      <c r="M6" s="17"/>
      <c r="N6" s="17"/>
      <c r="O6" s="17"/>
      <c r="P6" s="17"/>
      <c r="Q6" s="42" t="s">
        <v>138</v>
      </c>
      <c r="R6" s="42" t="n">
        <v>2.2</v>
      </c>
      <c r="S6" s="42" t="s">
        <v>139</v>
      </c>
      <c r="T6" s="42" t="n">
        <v>1.2</v>
      </c>
    </row>
    <row r="7" customFormat="false" ht="15" hidden="false" customHeight="true" outlineLevel="0" collapsed="false">
      <c r="A7" s="34"/>
      <c r="B7" s="35"/>
      <c r="C7" s="35"/>
      <c r="D7" s="35"/>
      <c r="E7" s="64"/>
      <c r="F7" s="35"/>
      <c r="G7" s="65" t="str">
        <f aca="false">IF(F7="","",IFERROR(INDEX($R$4:$R$12,MATCH(F7,$Q$4:$Q$12,0)),""))</f>
        <v/>
      </c>
      <c r="H7" s="38" t="str">
        <f aca="false">IF(E7="","",IF(AND(B7="Fiziki şəxs",C7="Yaşayış"),IF(D7="Bəli",0,MAX(0,E7-30)),E7))</f>
        <v/>
      </c>
      <c r="I7" s="39" t="str">
        <f aca="false">IF(OR(E7="",F7=""),"",ROUND((15*IF(AND(B7="Fiziki şəxs",C7="Yaşayış"),IF(D7="Bəli",0,MAX(0,E7-30)),E7)*IFERROR(INDEX($R$4:$R$12,MATCH(F7,$Q$4:$Q$12,0)),""))*IF(AND(B7="Fiziki şəxs",C7="Qeyri-yaşayış"),1.5,1),2))</f>
        <v/>
      </c>
      <c r="J7" s="17"/>
      <c r="K7" s="17"/>
      <c r="L7" s="17"/>
      <c r="M7" s="17"/>
      <c r="N7" s="17"/>
      <c r="O7" s="17"/>
      <c r="P7" s="17"/>
      <c r="Q7" s="42" t="s">
        <v>140</v>
      </c>
      <c r="R7" s="42" t="n">
        <v>1.8</v>
      </c>
      <c r="S7" s="42" t="s">
        <v>141</v>
      </c>
      <c r="T7" s="42" t="n">
        <v>1.1</v>
      </c>
    </row>
    <row r="8" customFormat="false" ht="15" hidden="false" customHeight="true" outlineLevel="0" collapsed="false">
      <c r="A8" s="34"/>
      <c r="B8" s="35"/>
      <c r="C8" s="35"/>
      <c r="D8" s="35"/>
      <c r="E8" s="64"/>
      <c r="F8" s="35"/>
      <c r="G8" s="65" t="str">
        <f aca="false">IF(F8="","",IFERROR(INDEX($R$4:$R$12,MATCH(F8,$Q$4:$Q$12,0)),""))</f>
        <v/>
      </c>
      <c r="H8" s="38" t="str">
        <f aca="false">IF(E8="","",IF(AND(B8="Fiziki şəxs",C8="Yaşayış"),IF(D8="Bəli",0,MAX(0,E8-30)),E8))</f>
        <v/>
      </c>
      <c r="I8" s="39" t="str">
        <f aca="false">IF(OR(E8="",F8=""),"",ROUND((15*IF(AND(B8="Fiziki şəxs",C8="Yaşayış"),IF(D8="Bəli",0,MAX(0,E8-30)),E8)*IFERROR(INDEX($R$4:$R$12,MATCH(F8,$Q$4:$Q$12,0)),""))*IF(AND(B8="Fiziki şəxs",C8="Qeyri-yaşayış"),1.5,1),2))</f>
        <v/>
      </c>
      <c r="J8" s="17"/>
      <c r="K8" s="17"/>
      <c r="L8" s="17"/>
      <c r="M8" s="17"/>
      <c r="N8" s="17"/>
      <c r="O8" s="17"/>
      <c r="P8" s="17"/>
      <c r="Q8" s="42" t="s">
        <v>142</v>
      </c>
      <c r="R8" s="42" t="n">
        <v>1.5</v>
      </c>
      <c r="S8" s="42" t="s">
        <v>143</v>
      </c>
      <c r="T8" s="42" t="n">
        <v>1</v>
      </c>
    </row>
    <row r="9" customFormat="false" ht="15" hidden="false" customHeight="true" outlineLevel="0" collapsed="false">
      <c r="A9" s="34"/>
      <c r="B9" s="35"/>
      <c r="C9" s="35"/>
      <c r="D9" s="35"/>
      <c r="E9" s="64"/>
      <c r="F9" s="35"/>
      <c r="G9" s="65" t="str">
        <f aca="false">IF(F9="","",IFERROR(INDEX($R$4:$R$12,MATCH(F9,$Q$4:$Q$12,0)),""))</f>
        <v/>
      </c>
      <c r="H9" s="38" t="str">
        <f aca="false">IF(E9="","",IF(AND(B9="Fiziki şəxs",C9="Yaşayış"),IF(D9="Bəli",0,MAX(0,E9-30)),E9))</f>
        <v/>
      </c>
      <c r="I9" s="39" t="str">
        <f aca="false">IF(OR(E9="",F9=""),"",ROUND((15*IF(AND(B9="Fiziki şəxs",C9="Yaşayış"),IF(D9="Bəli",0,MAX(0,E9-30)),E9)*IFERROR(INDEX($R$4:$R$12,MATCH(F9,$Q$4:$Q$12,0)),""))*IF(AND(B9="Fiziki şəxs",C9="Qeyri-yaşayış"),1.5,1),2))</f>
        <v/>
      </c>
      <c r="J9" s="17"/>
      <c r="K9" s="17"/>
      <c r="L9" s="17"/>
      <c r="M9" s="17"/>
      <c r="N9" s="17"/>
      <c r="O9" s="17"/>
      <c r="P9" s="17"/>
      <c r="Q9" s="42" t="s">
        <v>144</v>
      </c>
      <c r="R9" s="42" t="n">
        <v>1.2</v>
      </c>
      <c r="S9" s="17"/>
      <c r="T9" s="17"/>
    </row>
    <row r="10" customFormat="false" ht="15" hidden="false" customHeight="true" outlineLevel="0" collapsed="false">
      <c r="A10" s="34"/>
      <c r="B10" s="35"/>
      <c r="C10" s="35"/>
      <c r="D10" s="35"/>
      <c r="E10" s="64"/>
      <c r="F10" s="35"/>
      <c r="G10" s="65" t="str">
        <f aca="false">IF(F10="","",IFERROR(INDEX($R$4:$R$12,MATCH(F10,$Q$4:$Q$12,0)),""))</f>
        <v/>
      </c>
      <c r="H10" s="38" t="str">
        <f aca="false">IF(E10="","",IF(AND(B10="Fiziki şəxs",C10="Yaşayış"),IF(D10="Bəli",0,MAX(0,E10-30)),E10))</f>
        <v/>
      </c>
      <c r="I10" s="39" t="str">
        <f aca="false">IF(OR(E10="",F10=""),"",ROUND((15*IF(AND(B10="Fiziki şəxs",C10="Yaşayış"),IF(D10="Bəli",0,MAX(0,E10-30)),E10)*IFERROR(INDEX($R$4:$R$12,MATCH(F10,$Q$4:$Q$12,0)),""))*IF(AND(B10="Fiziki şəxs",C10="Qeyri-yaşayış"),1.5,1),2))</f>
        <v/>
      </c>
      <c r="J10" s="17"/>
      <c r="K10" s="17"/>
      <c r="L10" s="17"/>
      <c r="M10" s="17"/>
      <c r="N10" s="17"/>
      <c r="O10" s="17"/>
      <c r="P10" s="17"/>
      <c r="Q10" s="42" t="s">
        <v>137</v>
      </c>
      <c r="R10" s="42" t="n">
        <v>1.5</v>
      </c>
      <c r="S10" s="17"/>
      <c r="T10" s="17"/>
    </row>
    <row r="11" customFormat="false" ht="15" hidden="false" customHeight="true" outlineLevel="0" collapsed="false">
      <c r="A11" s="34"/>
      <c r="B11" s="35"/>
      <c r="C11" s="35"/>
      <c r="D11" s="35"/>
      <c r="E11" s="64"/>
      <c r="F11" s="35"/>
      <c r="G11" s="65" t="str">
        <f aca="false">IF(F11="","",IFERROR(INDEX($R$4:$R$12,MATCH(F11,$Q$4:$Q$12,0)),""))</f>
        <v/>
      </c>
      <c r="H11" s="38" t="str">
        <f aca="false">IF(E11="","",IF(AND(B11="Fiziki şəxs",C11="Yaşayış"),IF(D11="Bəli",0,MAX(0,E11-30)),E11))</f>
        <v/>
      </c>
      <c r="I11" s="39" t="str">
        <f aca="false">IF(OR(E11="",F11=""),"",ROUND((15*IF(AND(B11="Fiziki şəxs",C11="Yaşayış"),IF(D11="Bəli",0,MAX(0,E11-30)),E11)*IFERROR(INDEX($R$4:$R$12,MATCH(F11,$Q$4:$Q$12,0)),""))*IF(AND(B11="Fiziki şəxs",C11="Qeyri-yaşayış"),1.5,1),2))</f>
        <v/>
      </c>
      <c r="J11" s="17"/>
      <c r="K11" s="17"/>
      <c r="L11" s="17"/>
      <c r="M11" s="17"/>
      <c r="N11" s="17"/>
      <c r="O11" s="17"/>
      <c r="P11" s="17"/>
      <c r="Q11" s="42" t="s">
        <v>139</v>
      </c>
      <c r="R11" s="42" t="n">
        <v>1.2</v>
      </c>
      <c r="S11" s="17"/>
      <c r="T11" s="17"/>
    </row>
    <row r="12" customFormat="false" ht="15" hidden="false" customHeight="true" outlineLevel="0" collapsed="false">
      <c r="A12" s="34"/>
      <c r="B12" s="35"/>
      <c r="C12" s="35"/>
      <c r="D12" s="35"/>
      <c r="E12" s="64"/>
      <c r="F12" s="35"/>
      <c r="G12" s="65" t="str">
        <f aca="false">IF(F12="","",IFERROR(INDEX($R$4:$R$12,MATCH(F12,$Q$4:$Q$12,0)),""))</f>
        <v/>
      </c>
      <c r="H12" s="38" t="str">
        <f aca="false">IF(E12="","",IF(AND(B12="Fiziki şəxs",C12="Yaşayış"),IF(D12="Bəli",0,MAX(0,E12-30)),E12))</f>
        <v/>
      </c>
      <c r="I12" s="39" t="str">
        <f aca="false">IF(OR(E12="",F12=""),"",ROUND((15*IF(AND(B12="Fiziki şəxs",C12="Yaşayış"),IF(D12="Bəli",0,MAX(0,E12-30)),E12)*IFERROR(INDEX($R$4:$R$12,MATCH(F12,$Q$4:$Q$12,0)),""))*IF(AND(B12="Fiziki şəxs",C12="Qeyri-yaşayış"),1.5,1),2))</f>
        <v/>
      </c>
      <c r="J12" s="17"/>
      <c r="K12" s="17"/>
      <c r="L12" s="17"/>
      <c r="M12" s="17"/>
      <c r="N12" s="17"/>
      <c r="O12" s="17"/>
      <c r="P12" s="17"/>
      <c r="Q12" s="42" t="s">
        <v>145</v>
      </c>
      <c r="R12" s="42" t="n">
        <v>0.3</v>
      </c>
      <c r="S12" s="17"/>
      <c r="T12" s="17"/>
    </row>
    <row r="13" customFormat="false" ht="15" hidden="false" customHeight="true" outlineLevel="0" collapsed="false">
      <c r="A13" s="34"/>
      <c r="B13" s="35"/>
      <c r="C13" s="35"/>
      <c r="D13" s="35"/>
      <c r="E13" s="64"/>
      <c r="F13" s="35"/>
      <c r="G13" s="65" t="str">
        <f aca="false">IF(F13="","",IFERROR(INDEX($R$4:$R$12,MATCH(F13,$Q$4:$Q$12,0)),""))</f>
        <v/>
      </c>
      <c r="H13" s="38" t="str">
        <f aca="false">IF(E13="","",IF(AND(B13="Fiziki şəxs",C13="Yaşayış"),IF(D13="Bəli",0,MAX(0,E13-30)),E13))</f>
        <v/>
      </c>
      <c r="I13" s="39" t="str">
        <f aca="false">IF(OR(E13="",F13=""),"",ROUND((15*IF(AND(B13="Fiziki şəxs",C13="Yaşayış"),IF(D13="Bəli",0,MAX(0,E13-30)),E13)*IFERROR(INDEX($R$4:$R$12,MATCH(F13,$Q$4:$Q$12,0)),""))*IF(AND(B13="Fiziki şəxs",C13="Qeyri-yaşayış"),1.5,1),2))</f>
        <v/>
      </c>
      <c r="J13" s="17"/>
      <c r="K13" s="17"/>
      <c r="L13" s="17"/>
      <c r="M13" s="17"/>
      <c r="N13" s="17"/>
      <c r="O13" s="17"/>
      <c r="P13" s="17"/>
      <c r="Q13" s="17"/>
      <c r="R13" s="17"/>
      <c r="S13" s="17"/>
      <c r="T13" s="17"/>
    </row>
    <row r="14" customFormat="false" ht="15" hidden="false" customHeight="true" outlineLevel="0" collapsed="false">
      <c r="A14" s="34"/>
      <c r="B14" s="35"/>
      <c r="C14" s="35"/>
      <c r="D14" s="35"/>
      <c r="E14" s="64"/>
      <c r="F14" s="35"/>
      <c r="G14" s="65" t="str">
        <f aca="false">IF(F14="","",IFERROR(INDEX($R$4:$R$12,MATCH(F14,$Q$4:$Q$12,0)),""))</f>
        <v/>
      </c>
      <c r="H14" s="38" t="str">
        <f aca="false">IF(E14="","",IF(AND(B14="Fiziki şəxs",C14="Yaşayış"),IF(D14="Bəli",0,MAX(0,E14-30)),E14))</f>
        <v/>
      </c>
      <c r="I14" s="39" t="str">
        <f aca="false">IF(OR(E14="",F14=""),"",ROUND((15*IF(AND(B14="Fiziki şəxs",C14="Yaşayış"),IF(D14="Bəli",0,MAX(0,E14-30)),E14)*IFERROR(INDEX($R$4:$R$12,MATCH(F14,$Q$4:$Q$12,0)),""))*IF(AND(B14="Fiziki şəxs",C14="Qeyri-yaşayış"),1.5,1),2))</f>
        <v/>
      </c>
      <c r="J14" s="17"/>
      <c r="K14" s="17"/>
      <c r="L14" s="17"/>
      <c r="M14" s="17"/>
      <c r="N14" s="17"/>
      <c r="O14" s="17"/>
      <c r="P14" s="17"/>
      <c r="Q14" s="17"/>
      <c r="R14" s="17"/>
      <c r="S14" s="17"/>
      <c r="T14" s="17"/>
    </row>
    <row r="15" customFormat="false" ht="15" hidden="false" customHeight="true" outlineLevel="0" collapsed="false">
      <c r="A15" s="34"/>
      <c r="B15" s="35"/>
      <c r="C15" s="35"/>
      <c r="D15" s="35"/>
      <c r="E15" s="64"/>
      <c r="F15" s="35"/>
      <c r="G15" s="65" t="str">
        <f aca="false">IF(F15="","",IFERROR(INDEX($R$4:$R$12,MATCH(F15,$Q$4:$Q$12,0)),""))</f>
        <v/>
      </c>
      <c r="H15" s="38" t="str">
        <f aca="false">IF(E15="","",IF(AND(B15="Fiziki şəxs",C15="Yaşayış"),IF(D15="Bəli",0,MAX(0,E15-30)),E15))</f>
        <v/>
      </c>
      <c r="I15" s="39" t="str">
        <f aca="false">IF(OR(E15="",F15=""),"",ROUND((15*IF(AND(B15="Fiziki şəxs",C15="Yaşayış"),IF(D15="Bəli",0,MAX(0,E15-30)),E15)*IFERROR(INDEX($R$4:$R$12,MATCH(F15,$Q$4:$Q$12,0)),""))*IF(AND(B15="Fiziki şəxs",C15="Qeyri-yaşayış"),1.5,1),2))</f>
        <v/>
      </c>
      <c r="J15" s="17"/>
      <c r="K15" s="17"/>
      <c r="L15" s="17"/>
      <c r="M15" s="17"/>
      <c r="N15" s="17"/>
      <c r="O15" s="17"/>
      <c r="P15" s="17"/>
      <c r="Q15" s="17"/>
      <c r="R15" s="17"/>
      <c r="S15" s="17"/>
      <c r="T15" s="17"/>
    </row>
    <row r="16" customFormat="false" ht="15" hidden="false" customHeight="true" outlineLevel="0" collapsed="false">
      <c r="A16" s="34"/>
      <c r="B16" s="35"/>
      <c r="C16" s="35"/>
      <c r="D16" s="35"/>
      <c r="E16" s="64"/>
      <c r="F16" s="35"/>
      <c r="G16" s="65" t="str">
        <f aca="false">IF(F16="","",IFERROR(INDEX($R$4:$R$12,MATCH(F16,$Q$4:$Q$12,0)),""))</f>
        <v/>
      </c>
      <c r="H16" s="38" t="str">
        <f aca="false">IF(E16="","",IF(AND(B16="Fiziki şəxs",C16="Yaşayış"),IF(D16="Bəli",0,MAX(0,E16-30)),E16))</f>
        <v/>
      </c>
      <c r="I16" s="39" t="str">
        <f aca="false">IF(OR(E16="",F16=""),"",ROUND((15*IF(AND(B16="Fiziki şəxs",C16="Yaşayış"),IF(D16="Bəli",0,MAX(0,E16-30)),E16)*IFERROR(INDEX($R$4:$R$12,MATCH(F16,$Q$4:$Q$12,0)),""))*IF(AND(B16="Fiziki şəxs",C16="Qeyri-yaşayış"),1.5,1),2))</f>
        <v/>
      </c>
      <c r="J16" s="17"/>
      <c r="K16" s="17"/>
      <c r="L16" s="17"/>
      <c r="M16" s="17"/>
      <c r="N16" s="17"/>
      <c r="O16" s="17"/>
      <c r="P16" s="17"/>
      <c r="Q16" s="17"/>
      <c r="R16" s="17"/>
      <c r="S16" s="17"/>
      <c r="T16" s="17"/>
    </row>
    <row r="17" customFormat="false" ht="15" hidden="false" customHeight="true" outlineLevel="0" collapsed="false">
      <c r="A17" s="34"/>
      <c r="B17" s="35"/>
      <c r="C17" s="35"/>
      <c r="D17" s="35"/>
      <c r="E17" s="64"/>
      <c r="F17" s="35"/>
      <c r="G17" s="65" t="str">
        <f aca="false">IF(F17="","",IFERROR(INDEX($R$4:$R$12,MATCH(F17,$Q$4:$Q$12,0)),""))</f>
        <v/>
      </c>
      <c r="H17" s="38" t="str">
        <f aca="false">IF(E17="","",IF(AND(B17="Fiziki şəxs",C17="Yaşayış"),IF(D17="Bəli",0,MAX(0,E17-30)),E17))</f>
        <v/>
      </c>
      <c r="I17" s="39" t="str">
        <f aca="false">IF(OR(E17="",F17=""),"",ROUND((15*IF(AND(B17="Fiziki şəxs",C17="Yaşayış"),IF(D17="Bəli",0,MAX(0,E17-30)),E17)*IFERROR(INDEX($R$4:$R$12,MATCH(F17,$Q$4:$Q$12,0)),""))*IF(AND(B17="Fiziki şəxs",C17="Qeyri-yaşayış"),1.5,1),2))</f>
        <v/>
      </c>
      <c r="J17" s="17"/>
      <c r="K17" s="17"/>
      <c r="L17" s="17"/>
      <c r="M17" s="17"/>
      <c r="N17" s="17"/>
      <c r="O17" s="17"/>
      <c r="P17" s="17"/>
      <c r="Q17" s="17"/>
      <c r="R17" s="17"/>
      <c r="S17" s="17"/>
      <c r="T17" s="17"/>
    </row>
    <row r="18" customFormat="false" ht="15" hidden="false" customHeight="true" outlineLevel="0" collapsed="false">
      <c r="A18" s="34"/>
      <c r="B18" s="35"/>
      <c r="C18" s="35"/>
      <c r="D18" s="35"/>
      <c r="E18" s="64"/>
      <c r="F18" s="35"/>
      <c r="G18" s="65" t="str">
        <f aca="false">IF(F18="","",IFERROR(INDEX($R$4:$R$12,MATCH(F18,$Q$4:$Q$12,0)),""))</f>
        <v/>
      </c>
      <c r="H18" s="38" t="str">
        <f aca="false">IF(E18="","",IF(AND(B18="Fiziki şəxs",C18="Yaşayış"),IF(D18="Bəli",0,MAX(0,E18-30)),E18))</f>
        <v/>
      </c>
      <c r="I18" s="39" t="str">
        <f aca="false">IF(OR(E18="",F18=""),"",ROUND((15*IF(AND(B18="Fiziki şəxs",C18="Yaşayış"),IF(D18="Bəli",0,MAX(0,E18-30)),E18)*IFERROR(INDEX($R$4:$R$12,MATCH(F18,$Q$4:$Q$12,0)),""))*IF(AND(B18="Fiziki şəxs",C18="Qeyri-yaşayış"),1.5,1),2))</f>
        <v/>
      </c>
      <c r="J18" s="17"/>
      <c r="K18" s="17"/>
      <c r="L18" s="17"/>
      <c r="M18" s="17"/>
      <c r="N18" s="17"/>
      <c r="O18" s="17"/>
      <c r="P18" s="17"/>
      <c r="Q18" s="17"/>
      <c r="R18" s="17"/>
      <c r="S18" s="17"/>
      <c r="T18" s="17"/>
    </row>
    <row r="19" customFormat="false" ht="15" hidden="false" customHeight="true" outlineLevel="0" collapsed="false">
      <c r="A19" s="34"/>
      <c r="B19" s="35"/>
      <c r="C19" s="35"/>
      <c r="D19" s="35"/>
      <c r="E19" s="64"/>
      <c r="F19" s="35"/>
      <c r="G19" s="65" t="str">
        <f aca="false">IF(F19="","",IFERROR(INDEX($R$4:$R$12,MATCH(F19,$Q$4:$Q$12,0)),""))</f>
        <v/>
      </c>
      <c r="H19" s="38" t="str">
        <f aca="false">IF(E19="","",IF(AND(B19="Fiziki şəxs",C19="Yaşayış"),IF(D19="Bəli",0,MAX(0,E19-30)),E19))</f>
        <v/>
      </c>
      <c r="I19" s="39" t="str">
        <f aca="false">IF(OR(E19="",F19=""),"",ROUND((15*IF(AND(B19="Fiziki şəxs",C19="Yaşayış"),IF(D19="Bəli",0,MAX(0,E19-30)),E19)*IFERROR(INDEX($R$4:$R$12,MATCH(F19,$Q$4:$Q$12,0)),""))*IF(AND(B19="Fiziki şəxs",C19="Qeyri-yaşayış"),1.5,1),2))</f>
        <v/>
      </c>
      <c r="J19" s="17"/>
      <c r="K19" s="17"/>
      <c r="L19" s="17"/>
      <c r="M19" s="17"/>
      <c r="N19" s="17"/>
      <c r="O19" s="17"/>
      <c r="P19" s="17"/>
      <c r="Q19" s="17"/>
      <c r="R19" s="17"/>
      <c r="S19" s="17"/>
      <c r="T19" s="17"/>
    </row>
    <row r="20" customFormat="false" ht="15" hidden="false" customHeight="true" outlineLevel="0" collapsed="false">
      <c r="A20" s="34"/>
      <c r="B20" s="35"/>
      <c r="C20" s="35"/>
      <c r="D20" s="35"/>
      <c r="E20" s="64"/>
      <c r="F20" s="35"/>
      <c r="G20" s="65" t="str">
        <f aca="false">IF(F20="","",IFERROR(INDEX($R$4:$R$12,MATCH(F20,$Q$4:$Q$12,0)),""))</f>
        <v/>
      </c>
      <c r="H20" s="38" t="str">
        <f aca="false">IF(E20="","",IF(AND(B20="Fiziki şəxs",C20="Yaşayış"),IF(D20="Bəli",0,MAX(0,E20-30)),E20))</f>
        <v/>
      </c>
      <c r="I20" s="39" t="str">
        <f aca="false">IF(OR(E20="",F20=""),"",ROUND((15*IF(AND(B20="Fiziki şəxs",C20="Yaşayış"),IF(D20="Bəli",0,MAX(0,E20-30)),E20)*IFERROR(INDEX($R$4:$R$12,MATCH(F20,$Q$4:$Q$12,0)),""))*IF(AND(B20="Fiziki şəxs",C20="Qeyri-yaşayış"),1.5,1),2))</f>
        <v/>
      </c>
      <c r="J20" s="17"/>
      <c r="K20" s="17"/>
      <c r="L20" s="17"/>
      <c r="M20" s="17"/>
      <c r="N20" s="17"/>
      <c r="O20" s="17"/>
      <c r="P20" s="17"/>
      <c r="Q20" s="17"/>
      <c r="R20" s="17"/>
      <c r="S20" s="17"/>
      <c r="T20" s="17"/>
    </row>
    <row r="21" customFormat="false" ht="15" hidden="false" customHeight="true" outlineLevel="0" collapsed="false">
      <c r="A21" s="17"/>
      <c r="B21" s="17"/>
      <c r="C21" s="17"/>
      <c r="D21" s="17"/>
      <c r="E21" s="17"/>
      <c r="F21" s="17"/>
      <c r="G21" s="17"/>
      <c r="H21" s="17"/>
      <c r="I21" s="17"/>
      <c r="J21" s="17"/>
      <c r="K21" s="17"/>
      <c r="L21" s="17"/>
      <c r="M21" s="17"/>
      <c r="N21" s="17"/>
      <c r="O21" s="17"/>
      <c r="P21" s="17"/>
      <c r="Q21" s="17"/>
      <c r="R21" s="17"/>
      <c r="S21" s="17"/>
      <c r="T21" s="17"/>
    </row>
    <row r="22" customFormat="false" ht="15" hidden="false" customHeight="true" outlineLevel="0" collapsed="false">
      <c r="A22" s="43"/>
      <c r="B22" s="43"/>
      <c r="C22" s="43"/>
      <c r="D22" s="43"/>
      <c r="E22" s="43"/>
      <c r="F22" s="43"/>
      <c r="G22" s="43"/>
      <c r="H22" s="44" t="s">
        <v>146</v>
      </c>
      <c r="I22" s="45" t="n">
        <f aca="false">SUM(I6:I20)</f>
        <v>0</v>
      </c>
      <c r="J22" s="17"/>
      <c r="K22" s="17"/>
      <c r="L22" s="17"/>
      <c r="M22" s="17"/>
      <c r="N22" s="17"/>
      <c r="O22" s="17"/>
      <c r="P22" s="17"/>
      <c r="Q22" s="17"/>
      <c r="R22" s="17"/>
      <c r="S22" s="17"/>
      <c r="T22" s="17"/>
    </row>
    <row r="23" customFormat="false" ht="15" hidden="false" customHeight="true" outlineLevel="0" collapsed="false">
      <c r="A23" s="17"/>
      <c r="B23" s="17"/>
      <c r="C23" s="17"/>
      <c r="D23" s="17"/>
      <c r="E23" s="17"/>
      <c r="F23" s="17"/>
      <c r="G23" s="17"/>
      <c r="H23" s="17"/>
      <c r="I23" s="17"/>
      <c r="J23" s="17"/>
      <c r="K23" s="17"/>
      <c r="L23" s="17"/>
      <c r="M23" s="17"/>
      <c r="N23" s="17"/>
      <c r="O23" s="17"/>
      <c r="P23" s="17"/>
      <c r="Q23" s="17"/>
      <c r="R23" s="17"/>
      <c r="S23" s="17"/>
      <c r="T23" s="17"/>
    </row>
    <row r="24" customFormat="false" ht="15" hidden="false" customHeight="true" outlineLevel="0" collapsed="false">
      <c r="A24" s="17"/>
      <c r="B24" s="17"/>
      <c r="C24" s="17"/>
      <c r="D24" s="17"/>
      <c r="E24" s="17"/>
      <c r="F24" s="17"/>
      <c r="G24" s="17"/>
      <c r="H24" s="17"/>
      <c r="I24" s="17"/>
      <c r="J24" s="17"/>
      <c r="K24" s="17"/>
      <c r="L24" s="17"/>
      <c r="M24" s="17"/>
      <c r="N24" s="17"/>
      <c r="O24" s="17"/>
      <c r="P24" s="17"/>
      <c r="Q24" s="17"/>
      <c r="R24" s="17"/>
      <c r="S24" s="17"/>
      <c r="T24" s="17"/>
    </row>
    <row r="25" customFormat="false" ht="15" hidden="false" customHeight="true" outlineLevel="0" collapsed="false">
      <c r="A25" s="63" t="s">
        <v>147</v>
      </c>
      <c r="B25" s="63"/>
      <c r="C25" s="63"/>
      <c r="D25" s="63"/>
      <c r="E25" s="63"/>
      <c r="F25" s="63"/>
      <c r="G25" s="63"/>
      <c r="H25" s="63"/>
      <c r="I25" s="63"/>
      <c r="J25" s="17"/>
      <c r="K25" s="17"/>
      <c r="L25" s="17"/>
      <c r="M25" s="17"/>
      <c r="N25" s="17"/>
      <c r="O25" s="17"/>
      <c r="P25" s="17"/>
      <c r="Q25" s="17"/>
      <c r="R25" s="17"/>
      <c r="S25" s="17"/>
      <c r="T25" s="17"/>
    </row>
    <row r="26" customFormat="false" ht="15" hidden="false" customHeight="true" outlineLevel="0" collapsed="false">
      <c r="A26" s="17"/>
      <c r="B26" s="17"/>
      <c r="C26" s="17"/>
      <c r="D26" s="17"/>
      <c r="E26" s="17"/>
      <c r="F26" s="17"/>
      <c r="G26" s="17"/>
      <c r="H26" s="17"/>
      <c r="I26" s="17"/>
      <c r="J26" s="17"/>
      <c r="K26" s="17"/>
      <c r="L26" s="17"/>
      <c r="M26" s="17"/>
      <c r="N26" s="17"/>
      <c r="O26" s="17"/>
      <c r="P26" s="17"/>
      <c r="Q26" s="17"/>
      <c r="R26" s="17"/>
      <c r="S26" s="17"/>
      <c r="T26" s="17"/>
    </row>
    <row r="27" customFormat="false" ht="43.5" hidden="false" customHeight="true" outlineLevel="0" collapsed="false">
      <c r="A27" s="32" t="s">
        <v>44</v>
      </c>
      <c r="B27" s="32" t="s">
        <v>148</v>
      </c>
      <c r="C27" s="32" t="s">
        <v>149</v>
      </c>
      <c r="D27" s="32" t="s">
        <v>150</v>
      </c>
      <c r="E27" s="32" t="s">
        <v>133</v>
      </c>
      <c r="F27" s="32" t="s">
        <v>50</v>
      </c>
      <c r="G27" s="32" t="s">
        <v>151</v>
      </c>
      <c r="H27" s="32"/>
      <c r="I27" s="32" t="s">
        <v>52</v>
      </c>
      <c r="J27" s="17"/>
      <c r="K27" s="17"/>
      <c r="L27" s="17"/>
      <c r="M27" s="17"/>
      <c r="N27" s="17"/>
      <c r="O27" s="17"/>
      <c r="P27" s="17"/>
      <c r="Q27" s="17"/>
      <c r="R27" s="17"/>
      <c r="S27" s="17"/>
      <c r="T27" s="17"/>
    </row>
    <row r="28" customFormat="false" ht="15" hidden="false" customHeight="true" outlineLevel="0" collapsed="false">
      <c r="A28" s="34"/>
      <c r="B28" s="34"/>
      <c r="C28" s="64"/>
      <c r="D28" s="35"/>
      <c r="E28" s="65" t="str">
        <f aca="false">IF(D28="","",IFERROR(INDEX($R$4:$R$12,MATCH(D28,$Q$4:$Q$12,0)),""))</f>
        <v/>
      </c>
      <c r="F28" s="38" t="str">
        <f aca="false">IF(OR(C28="",D28=""),"",ROUND(C28*0.5*E28,2))</f>
        <v/>
      </c>
      <c r="G28" s="65" t="str">
        <f aca="false">IF(OR(B28="",D28=""),"",IF(B28&lt;&gt;"Sənaye/tikinti/nəqliyyat/rabitə/ticarət-məişət (xüsusi təyinatlı)",1,IF(LEFT(D28,4)="Bakı",1.5,IF(D28=$Q$10,1.3,IF(D28=$Q$11,1.2,IF(D28=$Q$12,1.1,""))))))</f>
        <v/>
      </c>
      <c r="H28" s="66"/>
      <c r="I28" s="39" t="str">
        <f aca="false">IF(F28="","",ROUND(F28*G28,2))</f>
        <v/>
      </c>
      <c r="J28" s="17"/>
      <c r="K28" s="17"/>
      <c r="L28" s="17"/>
      <c r="M28" s="17"/>
      <c r="N28" s="17"/>
      <c r="O28" s="17"/>
      <c r="P28" s="17"/>
      <c r="Q28" s="17"/>
      <c r="R28" s="17"/>
      <c r="S28" s="17"/>
      <c r="T28" s="17"/>
    </row>
    <row r="29" customFormat="false" ht="15" hidden="false" customHeight="true" outlineLevel="0" collapsed="false">
      <c r="A29" s="34"/>
      <c r="B29" s="34"/>
      <c r="C29" s="64"/>
      <c r="D29" s="35"/>
      <c r="E29" s="65" t="str">
        <f aca="false">IF(D29="","",IFERROR(INDEX($R$4:$R$12,MATCH(D29,$Q$4:$Q$12,0)),""))</f>
        <v/>
      </c>
      <c r="F29" s="38" t="str">
        <f aca="false">IF(OR(C29="",D29=""),"",ROUND(C29*0.5*E29,2))</f>
        <v/>
      </c>
      <c r="G29" s="65" t="str">
        <f aca="false">IF(OR(B29="",D29=""),"",IF(B29&lt;&gt;"Sənaye/tikinti/nəqliyyat/rabitə/ticarət-məişət (xüsusi təyinatlı)",1,IF(LEFT(D29,4)="Bakı",1.5,IF(D29=$Q$10,1.3,IF(D29=$Q$11,1.2,IF(D29=$Q$12,1.1,""))))))</f>
        <v/>
      </c>
      <c r="H29" s="66"/>
      <c r="I29" s="39" t="str">
        <f aca="false">IF(F29="","",ROUND(F29*G29,2))</f>
        <v/>
      </c>
      <c r="J29" s="17"/>
      <c r="K29" s="17"/>
      <c r="L29" s="17"/>
      <c r="M29" s="17"/>
      <c r="N29" s="17"/>
      <c r="O29" s="17"/>
      <c r="P29" s="17"/>
      <c r="Q29" s="17"/>
      <c r="R29" s="17"/>
      <c r="S29" s="17"/>
      <c r="T29" s="17"/>
    </row>
    <row r="30" customFormat="false" ht="15" hidden="false" customHeight="true" outlineLevel="0" collapsed="false">
      <c r="A30" s="34"/>
      <c r="B30" s="34"/>
      <c r="C30" s="64"/>
      <c r="D30" s="35"/>
      <c r="E30" s="65" t="str">
        <f aca="false">IF(D30="","",IFERROR(INDEX($R$4:$R$12,MATCH(D30,$Q$4:$Q$12,0)),""))</f>
        <v/>
      </c>
      <c r="F30" s="38" t="str">
        <f aca="false">IF(OR(C30="",D30=""),"",ROUND(C30*0.5*E30,2))</f>
        <v/>
      </c>
      <c r="G30" s="65" t="str">
        <f aca="false">IF(OR(B30="",D30=""),"",IF(B30&lt;&gt;"Sənaye/tikinti/nəqliyyat/rabitə/ticarət-məişət (xüsusi təyinatlı)",1,IF(LEFT(D30,4)="Bakı",1.5,IF(D30=$Q$10,1.3,IF(D30=$Q$11,1.2,IF(D30=$Q$12,1.1,""))))))</f>
        <v/>
      </c>
      <c r="H30" s="66"/>
      <c r="I30" s="39" t="str">
        <f aca="false">IF(F30="","",ROUND(F30*G30,2))</f>
        <v/>
      </c>
      <c r="J30" s="17"/>
      <c r="K30" s="17"/>
      <c r="L30" s="17"/>
      <c r="M30" s="17"/>
      <c r="N30" s="17"/>
      <c r="O30" s="17"/>
      <c r="P30" s="17"/>
      <c r="Q30" s="17"/>
      <c r="R30" s="17"/>
      <c r="S30" s="17"/>
      <c r="T30" s="17"/>
    </row>
    <row r="31" customFormat="false" ht="15" hidden="false" customHeight="true" outlineLevel="0" collapsed="false">
      <c r="A31" s="34"/>
      <c r="B31" s="34"/>
      <c r="C31" s="64"/>
      <c r="D31" s="35"/>
      <c r="E31" s="65" t="str">
        <f aca="false">IF(D31="","",IFERROR(INDEX($R$4:$R$12,MATCH(D31,$Q$4:$Q$12,0)),""))</f>
        <v/>
      </c>
      <c r="F31" s="38" t="str">
        <f aca="false">IF(OR(C31="",D31=""),"",ROUND(C31*0.5*E31,2))</f>
        <v/>
      </c>
      <c r="G31" s="65" t="str">
        <f aca="false">IF(OR(B31="",D31=""),"",IF(B31&lt;&gt;"Sənaye/tikinti/nəqliyyat/rabitə/ticarət-məişət (xüsusi təyinatlı)",1,IF(LEFT(D31,4)="Bakı",1.5,IF(D31=$Q$10,1.3,IF(D31=$Q$11,1.2,IF(D31=$Q$12,1.1,""))))))</f>
        <v/>
      </c>
      <c r="H31" s="66"/>
      <c r="I31" s="39" t="str">
        <f aca="false">IF(F31="","",ROUND(F31*G31,2))</f>
        <v/>
      </c>
      <c r="J31" s="17"/>
      <c r="K31" s="17"/>
      <c r="L31" s="17"/>
      <c r="M31" s="17"/>
      <c r="N31" s="17"/>
      <c r="O31" s="17"/>
      <c r="P31" s="17"/>
      <c r="Q31" s="17"/>
      <c r="R31" s="17"/>
      <c r="S31" s="17"/>
      <c r="T31" s="17"/>
    </row>
    <row r="32" customFormat="false" ht="15" hidden="false" customHeight="true" outlineLevel="0" collapsed="false">
      <c r="A32" s="34"/>
      <c r="B32" s="34"/>
      <c r="C32" s="64"/>
      <c r="D32" s="35"/>
      <c r="E32" s="65" t="str">
        <f aca="false">IF(D32="","",IFERROR(INDEX($R$4:$R$12,MATCH(D32,$Q$4:$Q$12,0)),""))</f>
        <v/>
      </c>
      <c r="F32" s="38" t="str">
        <f aca="false">IF(OR(C32="",D32=""),"",ROUND(C32*0.5*E32,2))</f>
        <v/>
      </c>
      <c r="G32" s="65" t="str">
        <f aca="false">IF(OR(B32="",D32=""),"",IF(B32&lt;&gt;"Sənaye/tikinti/nəqliyyat/rabitə/ticarət-məişət (xüsusi təyinatlı)",1,IF(LEFT(D32,4)="Bakı",1.5,IF(D32=$Q$10,1.3,IF(D32=$Q$11,1.2,IF(D32=$Q$12,1.1,""))))))</f>
        <v/>
      </c>
      <c r="H32" s="66"/>
      <c r="I32" s="39" t="str">
        <f aca="false">IF(F32="","",ROUND(F32*G32,2))</f>
        <v/>
      </c>
      <c r="J32" s="17"/>
      <c r="K32" s="17"/>
      <c r="L32" s="17"/>
      <c r="M32" s="17"/>
      <c r="N32" s="17"/>
      <c r="O32" s="17"/>
      <c r="P32" s="17"/>
      <c r="Q32" s="17"/>
      <c r="R32" s="17"/>
      <c r="S32" s="17"/>
      <c r="T32" s="17"/>
    </row>
    <row r="33" customFormat="false" ht="15" hidden="false" customHeight="true" outlineLevel="0" collapsed="false">
      <c r="A33" s="34"/>
      <c r="B33" s="34"/>
      <c r="C33" s="64"/>
      <c r="D33" s="35"/>
      <c r="E33" s="65" t="str">
        <f aca="false">IF(D33="","",IFERROR(INDEX($R$4:$R$12,MATCH(D33,$Q$4:$Q$12,0)),""))</f>
        <v/>
      </c>
      <c r="F33" s="38" t="str">
        <f aca="false">IF(OR(C33="",D33=""),"",ROUND(C33*0.5*E33,2))</f>
        <v/>
      </c>
      <c r="G33" s="65" t="str">
        <f aca="false">IF(OR(B33="",D33=""),"",IF(B33&lt;&gt;"Sənaye/tikinti/nəqliyyat/rabitə/ticarət-məişət (xüsusi təyinatlı)",1,IF(LEFT(D33,4)="Bakı",1.5,IF(D33=$Q$10,1.3,IF(D33=$Q$11,1.2,IF(D33=$Q$12,1.1,""))))))</f>
        <v/>
      </c>
      <c r="H33" s="66"/>
      <c r="I33" s="39" t="str">
        <f aca="false">IF(F33="","",ROUND(F33*G33,2))</f>
        <v/>
      </c>
      <c r="J33" s="17"/>
      <c r="K33" s="17"/>
      <c r="L33" s="17"/>
      <c r="M33" s="17"/>
      <c r="N33" s="17"/>
      <c r="O33" s="17"/>
      <c r="P33" s="17"/>
      <c r="Q33" s="17"/>
      <c r="R33" s="17"/>
      <c r="S33" s="17"/>
      <c r="T33" s="17"/>
    </row>
    <row r="34" customFormat="false" ht="15" hidden="false" customHeight="true" outlineLevel="0" collapsed="false">
      <c r="A34" s="34"/>
      <c r="B34" s="34"/>
      <c r="C34" s="64"/>
      <c r="D34" s="35"/>
      <c r="E34" s="65" t="str">
        <f aca="false">IF(D34="","",IFERROR(INDEX($R$4:$R$12,MATCH(D34,$Q$4:$Q$12,0)),""))</f>
        <v/>
      </c>
      <c r="F34" s="38" t="str">
        <f aca="false">IF(OR(C34="",D34=""),"",ROUND(C34*0.5*E34,2))</f>
        <v/>
      </c>
      <c r="G34" s="65" t="str">
        <f aca="false">IF(OR(B34="",D34=""),"",IF(B34&lt;&gt;"Sənaye/tikinti/nəqliyyat/rabitə/ticarət-məişət (xüsusi təyinatlı)",1,IF(LEFT(D34,4)="Bakı",1.5,IF(D34=$Q$10,1.3,IF(D34=$Q$11,1.2,IF(D34=$Q$12,1.1,""))))))</f>
        <v/>
      </c>
      <c r="H34" s="66"/>
      <c r="I34" s="39" t="str">
        <f aca="false">IF(F34="","",ROUND(F34*G34,2))</f>
        <v/>
      </c>
      <c r="J34" s="17"/>
      <c r="K34" s="17"/>
      <c r="L34" s="17"/>
      <c r="M34" s="17"/>
      <c r="N34" s="17"/>
      <c r="O34" s="17"/>
      <c r="P34" s="17"/>
      <c r="Q34" s="17"/>
      <c r="R34" s="17"/>
      <c r="S34" s="17"/>
      <c r="T34" s="17"/>
    </row>
    <row r="35" customFormat="false" ht="15" hidden="false" customHeight="true" outlineLevel="0" collapsed="false">
      <c r="A35" s="34"/>
      <c r="B35" s="34"/>
      <c r="C35" s="64"/>
      <c r="D35" s="35"/>
      <c r="E35" s="65" t="str">
        <f aca="false">IF(D35="","",IFERROR(INDEX($R$4:$R$12,MATCH(D35,$Q$4:$Q$12,0)),""))</f>
        <v/>
      </c>
      <c r="F35" s="38" t="str">
        <f aca="false">IF(OR(C35="",D35=""),"",ROUND(C35*0.5*E35,2))</f>
        <v/>
      </c>
      <c r="G35" s="65" t="str">
        <f aca="false">IF(OR(B35="",D35=""),"",IF(B35&lt;&gt;"Sənaye/tikinti/nəqliyyat/rabitə/ticarət-məişət (xüsusi təyinatlı)",1,IF(LEFT(D35,4)="Bakı",1.5,IF(D35=$Q$10,1.3,IF(D35=$Q$11,1.2,IF(D35=$Q$12,1.1,""))))))</f>
        <v/>
      </c>
      <c r="H35" s="66"/>
      <c r="I35" s="39" t="str">
        <f aca="false">IF(F35="","",ROUND(F35*G35,2))</f>
        <v/>
      </c>
      <c r="J35" s="17"/>
      <c r="K35" s="17"/>
      <c r="L35" s="17"/>
      <c r="M35" s="17"/>
      <c r="N35" s="17"/>
      <c r="O35" s="17"/>
      <c r="P35" s="17"/>
      <c r="Q35" s="17"/>
      <c r="R35" s="17"/>
      <c r="S35" s="17"/>
      <c r="T35" s="17"/>
    </row>
    <row r="36" customFormat="false" ht="15" hidden="false" customHeight="true" outlineLevel="0" collapsed="false">
      <c r="A36" s="34"/>
      <c r="B36" s="34"/>
      <c r="C36" s="64"/>
      <c r="D36" s="35"/>
      <c r="E36" s="65" t="str">
        <f aca="false">IF(D36="","",IFERROR(INDEX($R$4:$R$12,MATCH(D36,$Q$4:$Q$12,0)),""))</f>
        <v/>
      </c>
      <c r="F36" s="38" t="str">
        <f aca="false">IF(OR(C36="",D36=""),"",ROUND(C36*0.5*E36,2))</f>
        <v/>
      </c>
      <c r="G36" s="65" t="str">
        <f aca="false">IF(OR(B36="",D36=""),"",IF(B36&lt;&gt;"Sənaye/tikinti/nəqliyyat/rabitə/ticarət-məişət (xüsusi təyinatlı)",1,IF(LEFT(D36,4)="Bakı",1.5,IF(D36=$Q$10,1.3,IF(D36=$Q$11,1.2,IF(D36=$Q$12,1.1,""))))))</f>
        <v/>
      </c>
      <c r="H36" s="66"/>
      <c r="I36" s="39" t="str">
        <f aca="false">IF(F36="","",ROUND(F36*G36,2))</f>
        <v/>
      </c>
      <c r="J36" s="17"/>
      <c r="K36" s="17"/>
      <c r="L36" s="17"/>
      <c r="M36" s="17"/>
      <c r="N36" s="17"/>
      <c r="O36" s="17"/>
      <c r="P36" s="17"/>
      <c r="Q36" s="17"/>
      <c r="R36" s="17"/>
      <c r="S36" s="17"/>
      <c r="T36" s="17"/>
    </row>
    <row r="37" customFormat="false" ht="15" hidden="false" customHeight="true" outlineLevel="0" collapsed="false">
      <c r="A37" s="34"/>
      <c r="B37" s="34"/>
      <c r="C37" s="64"/>
      <c r="D37" s="35"/>
      <c r="E37" s="65" t="str">
        <f aca="false">IF(D37="","",IFERROR(INDEX($R$4:$R$12,MATCH(D37,$Q$4:$Q$12,0)),""))</f>
        <v/>
      </c>
      <c r="F37" s="38" t="str">
        <f aca="false">IF(OR(C37="",D37=""),"",ROUND(C37*0.5*E37,2))</f>
        <v/>
      </c>
      <c r="G37" s="65" t="str">
        <f aca="false">IF(OR(B37="",D37=""),"",IF(B37&lt;&gt;"Sənaye/tikinti/nəqliyyat/rabitə/ticarət-məişət (xüsusi təyinatlı)",1,IF(LEFT(D37,4)="Bakı",1.5,IF(D37=$Q$10,1.3,IF(D37=$Q$11,1.2,IF(D37=$Q$12,1.1,""))))))</f>
        <v/>
      </c>
      <c r="H37" s="66"/>
      <c r="I37" s="39" t="str">
        <f aca="false">IF(F37="","",ROUND(F37*G37,2))</f>
        <v/>
      </c>
      <c r="J37" s="17"/>
      <c r="K37" s="17"/>
      <c r="L37" s="17"/>
      <c r="M37" s="17"/>
      <c r="N37" s="17"/>
      <c r="O37" s="17"/>
      <c r="P37" s="17"/>
      <c r="Q37" s="17"/>
      <c r="R37" s="17"/>
      <c r="S37" s="17"/>
      <c r="T37" s="17"/>
    </row>
    <row r="38" customFormat="false" ht="15" hidden="false" customHeight="true" outlineLevel="0" collapsed="false">
      <c r="A38" s="34"/>
      <c r="B38" s="34"/>
      <c r="C38" s="64"/>
      <c r="D38" s="35"/>
      <c r="E38" s="65" t="str">
        <f aca="false">IF(D38="","",IFERROR(INDEX($R$4:$R$12,MATCH(D38,$Q$4:$Q$12,0)),""))</f>
        <v/>
      </c>
      <c r="F38" s="38" t="str">
        <f aca="false">IF(OR(C38="",D38=""),"",ROUND(C38*0.5*E38,2))</f>
        <v/>
      </c>
      <c r="G38" s="65" t="str">
        <f aca="false">IF(OR(B38="",D38=""),"",IF(B38&lt;&gt;"Sənaye/tikinti/nəqliyyat/rabitə/ticarət-məişət (xüsusi təyinatlı)",1,IF(LEFT(D38,4)="Bakı",1.5,IF(D38=$Q$10,1.3,IF(D38=$Q$11,1.2,IF(D38=$Q$12,1.1,""))))))</f>
        <v/>
      </c>
      <c r="H38" s="66"/>
      <c r="I38" s="39" t="str">
        <f aca="false">IF(F38="","",ROUND(F38*G38,2))</f>
        <v/>
      </c>
      <c r="J38" s="17"/>
      <c r="K38" s="17"/>
      <c r="L38" s="17"/>
      <c r="M38" s="17"/>
      <c r="N38" s="17"/>
      <c r="O38" s="17"/>
      <c r="P38" s="17"/>
      <c r="Q38" s="17"/>
      <c r="R38" s="17"/>
      <c r="S38" s="17"/>
      <c r="T38" s="17"/>
    </row>
    <row r="39" customFormat="false" ht="15" hidden="false" customHeight="true" outlineLevel="0" collapsed="false">
      <c r="A39" s="34"/>
      <c r="B39" s="34"/>
      <c r="C39" s="64"/>
      <c r="D39" s="35"/>
      <c r="E39" s="65" t="str">
        <f aca="false">IF(D39="","",IFERROR(INDEX($R$4:$R$12,MATCH(D39,$Q$4:$Q$12,0)),""))</f>
        <v/>
      </c>
      <c r="F39" s="38" t="str">
        <f aca="false">IF(OR(C39="",D39=""),"",ROUND(C39*0.5*E39,2))</f>
        <v/>
      </c>
      <c r="G39" s="65" t="str">
        <f aca="false">IF(OR(B39="",D39=""),"",IF(B39&lt;&gt;"Sənaye/tikinti/nəqliyyat/rabitə/ticarət-məişət (xüsusi təyinatlı)",1,IF(LEFT(D39,4)="Bakı",1.5,IF(D39=$Q$10,1.3,IF(D39=$Q$11,1.2,IF(D39=$Q$12,1.1,""))))))</f>
        <v/>
      </c>
      <c r="H39" s="66"/>
      <c r="I39" s="39" t="str">
        <f aca="false">IF(F39="","",ROUND(F39*G39,2))</f>
        <v/>
      </c>
      <c r="J39" s="17"/>
      <c r="K39" s="17"/>
      <c r="L39" s="17"/>
      <c r="M39" s="17"/>
      <c r="N39" s="17"/>
      <c r="O39" s="17"/>
      <c r="P39" s="17"/>
      <c r="Q39" s="17"/>
      <c r="R39" s="17"/>
      <c r="S39" s="17"/>
      <c r="T39" s="17"/>
    </row>
    <row r="40" customFormat="false" ht="15" hidden="false" customHeight="true" outlineLevel="0" collapsed="false">
      <c r="A40" s="34"/>
      <c r="B40" s="34"/>
      <c r="C40" s="64"/>
      <c r="D40" s="35"/>
      <c r="E40" s="65" t="str">
        <f aca="false">IF(D40="","",IFERROR(INDEX($R$4:$R$12,MATCH(D40,$Q$4:$Q$12,0)),""))</f>
        <v/>
      </c>
      <c r="F40" s="38" t="str">
        <f aca="false">IF(OR(C40="",D40=""),"",ROUND(C40*0.5*E40,2))</f>
        <v/>
      </c>
      <c r="G40" s="65" t="str">
        <f aca="false">IF(OR(B40="",D40=""),"",IF(B40&lt;&gt;"Sənaye/tikinti/nəqliyyat/rabitə/ticarət-məişət (xüsusi təyinatlı)",1,IF(LEFT(D40,4)="Bakı",1.5,IF(D40=$Q$10,1.3,IF(D40=$Q$11,1.2,IF(D40=$Q$12,1.1,""))))))</f>
        <v/>
      </c>
      <c r="H40" s="66"/>
      <c r="I40" s="39" t="str">
        <f aca="false">IF(F40="","",ROUND(F40*G40,2))</f>
        <v/>
      </c>
      <c r="J40" s="17"/>
      <c r="K40" s="17"/>
      <c r="L40" s="17"/>
      <c r="M40" s="17"/>
      <c r="N40" s="17"/>
      <c r="O40" s="17"/>
      <c r="P40" s="17"/>
      <c r="Q40" s="17"/>
      <c r="R40" s="17"/>
      <c r="S40" s="17"/>
      <c r="T40" s="17"/>
    </row>
    <row r="41" customFormat="false" ht="15" hidden="false" customHeight="true" outlineLevel="0" collapsed="false">
      <c r="A41" s="34"/>
      <c r="B41" s="34"/>
      <c r="C41" s="64"/>
      <c r="D41" s="35"/>
      <c r="E41" s="65" t="str">
        <f aca="false">IF(D41="","",IFERROR(INDEX($R$4:$R$12,MATCH(D41,$Q$4:$Q$12,0)),""))</f>
        <v/>
      </c>
      <c r="F41" s="38" t="str">
        <f aca="false">IF(OR(C41="",D41=""),"",ROUND(C41*0.5*E41,2))</f>
        <v/>
      </c>
      <c r="G41" s="65" t="str">
        <f aca="false">IF(OR(B41="",D41=""),"",IF(B41&lt;&gt;"Sənaye/tikinti/nəqliyyat/rabitə/ticarət-məişət (xüsusi təyinatlı)",1,IF(LEFT(D41,4)="Bakı",1.5,IF(D41=$Q$10,1.3,IF(D41=$Q$11,1.2,IF(D41=$Q$12,1.1,""))))))</f>
        <v/>
      </c>
      <c r="H41" s="66"/>
      <c r="I41" s="39" t="str">
        <f aca="false">IF(F41="","",ROUND(F41*G41,2))</f>
        <v/>
      </c>
      <c r="J41" s="17"/>
      <c r="K41" s="17"/>
      <c r="L41" s="17"/>
      <c r="M41" s="17"/>
      <c r="N41" s="17"/>
      <c r="O41" s="17"/>
      <c r="P41" s="17"/>
      <c r="Q41" s="17"/>
      <c r="R41" s="17"/>
      <c r="S41" s="17"/>
      <c r="T41" s="17"/>
    </row>
    <row r="42" customFormat="false" ht="15" hidden="false" customHeight="true" outlineLevel="0" collapsed="false">
      <c r="A42" s="34"/>
      <c r="B42" s="34"/>
      <c r="C42" s="64"/>
      <c r="D42" s="35"/>
      <c r="E42" s="65" t="str">
        <f aca="false">IF(D42="","",IFERROR(INDEX($R$4:$R$12,MATCH(D42,$Q$4:$Q$12,0)),""))</f>
        <v/>
      </c>
      <c r="F42" s="38" t="str">
        <f aca="false">IF(OR(C42="",D42=""),"",ROUND(C42*0.5*E42,2))</f>
        <v/>
      </c>
      <c r="G42" s="65" t="str">
        <f aca="false">IF(OR(B42="",D42=""),"",IF(B42&lt;&gt;"Sənaye/tikinti/nəqliyyat/rabitə/ticarət-məişət (xüsusi təyinatlı)",1,IF(LEFT(D42,4)="Bakı",1.5,IF(D42=$Q$10,1.3,IF(D42=$Q$11,1.2,IF(D42=$Q$12,1.1,""))))))</f>
        <v/>
      </c>
      <c r="H42" s="66"/>
      <c r="I42" s="39" t="str">
        <f aca="false">IF(F42="","",ROUND(F42*G42,2))</f>
        <v/>
      </c>
      <c r="J42" s="17"/>
      <c r="K42" s="17"/>
      <c r="L42" s="17"/>
      <c r="M42" s="17"/>
      <c r="N42" s="17"/>
      <c r="O42" s="17"/>
      <c r="P42" s="17"/>
      <c r="Q42" s="17"/>
      <c r="R42" s="17"/>
      <c r="S42" s="17"/>
      <c r="T42" s="17"/>
    </row>
    <row r="43" customFormat="false" ht="15" hidden="false" customHeight="true" outlineLevel="0" collapsed="false">
      <c r="A43" s="17"/>
      <c r="B43" s="17"/>
      <c r="C43" s="17"/>
      <c r="D43" s="17"/>
      <c r="E43" s="17"/>
      <c r="F43" s="17"/>
      <c r="G43" s="17"/>
      <c r="H43" s="17"/>
      <c r="I43" s="17"/>
      <c r="J43" s="17"/>
      <c r="K43" s="17"/>
      <c r="L43" s="17"/>
      <c r="M43" s="17"/>
      <c r="N43" s="17"/>
      <c r="O43" s="17"/>
      <c r="P43" s="17"/>
      <c r="Q43" s="17"/>
      <c r="R43" s="17"/>
      <c r="S43" s="17"/>
      <c r="T43" s="17"/>
    </row>
    <row r="44" customFormat="false" ht="15" hidden="false" customHeight="true" outlineLevel="0" collapsed="false">
      <c r="A44" s="43"/>
      <c r="B44" s="43"/>
      <c r="C44" s="43"/>
      <c r="D44" s="43"/>
      <c r="E44" s="43"/>
      <c r="F44" s="43"/>
      <c r="G44" s="43"/>
      <c r="H44" s="44" t="s">
        <v>152</v>
      </c>
      <c r="I44" s="45" t="n">
        <f aca="false">SUM(I28:I42)</f>
        <v>0</v>
      </c>
      <c r="J44" s="17"/>
      <c r="K44" s="17"/>
      <c r="L44" s="17"/>
      <c r="M44" s="17"/>
      <c r="N44" s="17"/>
      <c r="O44" s="17"/>
      <c r="P44" s="17"/>
      <c r="Q44" s="17"/>
      <c r="R44" s="17"/>
      <c r="S44" s="17"/>
      <c r="T44" s="17"/>
    </row>
    <row r="45" customFormat="false" ht="15" hidden="false" customHeight="true" outlineLevel="0" collapsed="false">
      <c r="A45" s="17"/>
      <c r="B45" s="17"/>
      <c r="C45" s="17"/>
      <c r="D45" s="17"/>
      <c r="E45" s="17"/>
      <c r="F45" s="17"/>
      <c r="G45" s="17"/>
      <c r="H45" s="17"/>
      <c r="I45" s="17"/>
      <c r="J45" s="17"/>
      <c r="K45" s="17"/>
      <c r="L45" s="17"/>
      <c r="M45" s="17"/>
      <c r="N45" s="17"/>
      <c r="O45" s="17"/>
      <c r="P45" s="17"/>
      <c r="Q45" s="17"/>
      <c r="R45" s="17"/>
      <c r="S45" s="17"/>
      <c r="T45" s="17"/>
    </row>
    <row r="46" customFormat="false" ht="15" hidden="false" customHeight="true" outlineLevel="0" collapsed="false">
      <c r="A46" s="19" t="s">
        <v>59</v>
      </c>
      <c r="B46" s="17"/>
      <c r="C46" s="17"/>
      <c r="D46" s="17"/>
      <c r="E46" s="17"/>
      <c r="F46" s="17"/>
      <c r="G46" s="17"/>
      <c r="H46" s="17"/>
      <c r="I46" s="17"/>
      <c r="J46" s="17"/>
      <c r="K46" s="17"/>
      <c r="L46" s="17"/>
      <c r="M46" s="17"/>
      <c r="N46" s="17"/>
      <c r="O46" s="17"/>
      <c r="P46" s="17"/>
      <c r="Q46" s="17"/>
      <c r="R46" s="17"/>
      <c r="S46" s="17"/>
      <c r="T46" s="17"/>
    </row>
    <row r="47" customFormat="false" ht="54.75" hidden="false" customHeight="true" outlineLevel="0" collapsed="false">
      <c r="A47" s="46" t="s">
        <v>153</v>
      </c>
      <c r="B47" s="46"/>
      <c r="C47" s="46"/>
      <c r="D47" s="46"/>
      <c r="E47" s="46"/>
      <c r="F47" s="46"/>
      <c r="G47" s="46"/>
      <c r="H47" s="46"/>
      <c r="I47" s="46"/>
      <c r="J47" s="17"/>
      <c r="K47" s="17"/>
      <c r="L47" s="17"/>
      <c r="M47" s="17"/>
      <c r="N47" s="17"/>
      <c r="O47" s="17"/>
      <c r="P47" s="17"/>
      <c r="Q47" s="17"/>
      <c r="R47" s="17"/>
      <c r="S47" s="17"/>
      <c r="T47" s="17"/>
    </row>
    <row r="48" customFormat="false" ht="54.75" hidden="false" customHeight="true" outlineLevel="0" collapsed="false">
      <c r="A48" s="46" t="s">
        <v>154</v>
      </c>
      <c r="B48" s="46"/>
      <c r="C48" s="46"/>
      <c r="D48" s="46"/>
      <c r="E48" s="46"/>
      <c r="F48" s="46"/>
      <c r="G48" s="46"/>
      <c r="H48" s="46"/>
      <c r="I48" s="46"/>
      <c r="J48" s="17"/>
      <c r="K48" s="17"/>
      <c r="L48" s="17"/>
      <c r="M48" s="17"/>
      <c r="N48" s="17"/>
      <c r="O48" s="17"/>
      <c r="P48" s="17"/>
      <c r="Q48" s="17"/>
      <c r="R48" s="17"/>
      <c r="S48" s="17"/>
      <c r="T48" s="17"/>
    </row>
    <row r="49" customFormat="false" ht="54.75" hidden="false" customHeight="true" outlineLevel="0" collapsed="false">
      <c r="A49" s="46" t="s">
        <v>155</v>
      </c>
      <c r="B49" s="46"/>
      <c r="C49" s="46"/>
      <c r="D49" s="46"/>
      <c r="E49" s="46"/>
      <c r="F49" s="46"/>
      <c r="G49" s="46"/>
      <c r="H49" s="46"/>
      <c r="I49" s="46"/>
      <c r="J49" s="17"/>
      <c r="K49" s="17"/>
      <c r="L49" s="17"/>
      <c r="M49" s="17"/>
      <c r="N49" s="17"/>
      <c r="O49" s="17"/>
      <c r="P49" s="17"/>
      <c r="Q49" s="17"/>
      <c r="R49" s="17"/>
      <c r="S49" s="17"/>
      <c r="T49" s="17"/>
    </row>
    <row r="50" customFormat="false" ht="54.75" hidden="false" customHeight="true" outlineLevel="0" collapsed="false">
      <c r="A50" s="46" t="s">
        <v>156</v>
      </c>
      <c r="B50" s="46"/>
      <c r="C50" s="46"/>
      <c r="D50" s="46"/>
      <c r="E50" s="46"/>
      <c r="F50" s="46"/>
      <c r="G50" s="46"/>
      <c r="H50" s="46"/>
      <c r="I50" s="46"/>
      <c r="J50" s="17"/>
      <c r="K50" s="17"/>
      <c r="L50" s="17"/>
      <c r="M50" s="17"/>
      <c r="N50" s="17"/>
      <c r="O50" s="17"/>
      <c r="P50" s="17"/>
      <c r="Q50" s="17"/>
      <c r="R50" s="17"/>
      <c r="S50" s="17"/>
      <c r="T50" s="17"/>
    </row>
    <row r="51" customFormat="false" ht="54.75" hidden="false" customHeight="true" outlineLevel="0" collapsed="false">
      <c r="A51" s="46" t="s">
        <v>157</v>
      </c>
      <c r="B51" s="46"/>
      <c r="C51" s="46"/>
      <c r="D51" s="46"/>
      <c r="E51" s="46"/>
      <c r="F51" s="46"/>
      <c r="G51" s="46"/>
      <c r="H51" s="46"/>
      <c r="I51" s="46"/>
      <c r="J51" s="17"/>
      <c r="K51" s="17"/>
      <c r="L51" s="17"/>
      <c r="M51" s="17"/>
      <c r="N51" s="17"/>
      <c r="O51" s="17"/>
      <c r="P51" s="17"/>
      <c r="Q51" s="17"/>
      <c r="R51" s="17"/>
      <c r="S51" s="17"/>
      <c r="T51" s="17"/>
    </row>
    <row r="52" customFormat="false" ht="54.75" hidden="false" customHeight="true" outlineLevel="0" collapsed="false">
      <c r="A52" s="46" t="s">
        <v>158</v>
      </c>
      <c r="B52" s="46"/>
      <c r="C52" s="46"/>
      <c r="D52" s="46"/>
      <c r="E52" s="46"/>
      <c r="F52" s="46"/>
      <c r="G52" s="46"/>
      <c r="H52" s="46"/>
      <c r="I52" s="46"/>
      <c r="J52" s="17"/>
      <c r="K52" s="17"/>
      <c r="L52" s="17"/>
      <c r="M52" s="17"/>
      <c r="N52" s="17"/>
      <c r="O52" s="17"/>
      <c r="P52" s="17"/>
      <c r="Q52" s="17"/>
      <c r="R52" s="17"/>
      <c r="S52" s="17"/>
      <c r="T52" s="17"/>
    </row>
    <row r="53" customFormat="false" ht="54.75" hidden="false" customHeight="true" outlineLevel="0" collapsed="false">
      <c r="A53" s="46" t="s">
        <v>159</v>
      </c>
      <c r="B53" s="46"/>
      <c r="C53" s="46"/>
      <c r="D53" s="46"/>
      <c r="E53" s="46"/>
      <c r="F53" s="46"/>
      <c r="G53" s="46"/>
      <c r="H53" s="46"/>
      <c r="I53" s="46"/>
      <c r="J53" s="17"/>
      <c r="K53" s="17"/>
      <c r="L53" s="17"/>
      <c r="M53" s="17"/>
      <c r="N53" s="17"/>
      <c r="O53" s="17"/>
      <c r="P53" s="17"/>
      <c r="Q53" s="17"/>
      <c r="R53" s="17"/>
      <c r="S53" s="17"/>
      <c r="T53" s="17"/>
    </row>
    <row r="54" customFormat="false" ht="15" hidden="false" customHeight="true" outlineLevel="0" collapsed="false">
      <c r="A54" s="46" t="s">
        <v>160</v>
      </c>
      <c r="B54" s="46"/>
      <c r="C54" s="46"/>
      <c r="D54" s="46"/>
      <c r="E54" s="46"/>
      <c r="F54" s="46"/>
      <c r="G54" s="46"/>
      <c r="H54" s="46"/>
      <c r="I54" s="46"/>
      <c r="J54" s="17"/>
      <c r="K54" s="17"/>
      <c r="L54" s="17"/>
      <c r="M54" s="17"/>
      <c r="N54" s="17"/>
      <c r="O54" s="17"/>
      <c r="P54" s="17"/>
      <c r="Q54" s="17"/>
      <c r="R54" s="17"/>
      <c r="S54" s="17"/>
      <c r="T54" s="17"/>
    </row>
  </sheetData>
  <sheetProtection sheet="true" formatCells="false" formatColumns="false" formatRows="false" insertColumns="false" insertRows="false" deleteColumns="false" deleteRows="false" sort="false" autoFilter="false"/>
  <mergeCells count="12">
    <mergeCell ref="A1:I1"/>
    <mergeCell ref="A2:I2"/>
    <mergeCell ref="A3:I3"/>
    <mergeCell ref="A25:I25"/>
    <mergeCell ref="A47:I47"/>
    <mergeCell ref="A48:I48"/>
    <mergeCell ref="A49:I49"/>
    <mergeCell ref="A50:I50"/>
    <mergeCell ref="A51:I51"/>
    <mergeCell ref="A52:I52"/>
    <mergeCell ref="A53:I53"/>
    <mergeCell ref="A54:I54"/>
  </mergeCells>
  <dataValidations count="6">
    <dataValidation allowBlank="true" errorStyle="stop" operator="between" showDropDown="false" showErrorMessage="false" showInputMessage="false" sqref="B6:B20" type="list">
      <formula1>"Tikinti şirkəti,Fiziki şəxs"</formula1>
      <formula2>0</formula2>
    </dataValidation>
    <dataValidation allowBlank="true" errorStyle="stop" operator="between" showDropDown="false" showErrorMessage="false" showInputMessage="false" sqref="C6:C20" type="list">
      <formula1>"Yaşayış,Qeyri-yaşayış"</formula1>
      <formula2>0</formula2>
    </dataValidation>
    <dataValidation allowBlank="true" errorStyle="stop" operator="between" showDropDown="false" showErrorMessage="false" showInputMessage="false" sqref="D6:D20" type="list">
      <formula1>"Bəli,Xeyr"</formula1>
      <formula2>0</formula2>
    </dataValidation>
    <dataValidation allowBlank="true" error="Siyahıdan zonanı seçin." errorStyle="stop" errorTitle="Yanlış giriş" operator="between" showDropDown="false" showErrorMessage="false" showInputMessage="false" sqref="F6:F20" type="list">
      <formula1>$Q$4:$Q$12</formula1>
      <formula2>0</formula2>
    </dataValidation>
    <dataValidation allowBlank="true" errorStyle="stop" operator="between" showDropDown="false" showErrorMessage="false" showInputMessage="false" sqref="B28:B42" type="list">
      <formula1>"Adi (məişət) torpaq,Sənaye/tikinti/nəqliyyat/rabitə/ticarət-məişət (xüsusi təyinatlı)"</formula1>
      <formula2>0</formula2>
    </dataValidation>
    <dataValidation allowBlank="true" error="Siyahıdan zonanı seçin." errorStyle="stop" errorTitle="Yanlış giriş" operator="between" showDropDown="false" showErrorMessage="false" showInputMessage="false" sqref="D28:D42" type="list">
      <formula1>$Q$4:$Q$12</formula1>
      <formula2>0</formula2>
    </dataValidation>
  </dataValidations>
  <printOptions headings="false" gridLines="false" gridLinesSet="true" horizontalCentered="false" verticalCentered="false"/>
  <pageMargins left="0.35" right="0.35" top="0.5" bottom="0.5" header="0.511811023622047" footer="0.2"/>
  <pageSetup paperSize="9" scale="100" fitToWidth="1" fitToHeight="0" pageOrder="downThenOver" orientation="landscape" blackAndWhite="false" draft="false" cellComments="none" horizontalDpi="300" verticalDpi="300" copies="1"/>
  <headerFooter differentFirst="false" differentOddEven="false">
    <oddHeader/>
    <oddFooter>&amp;CSəhifə &amp;P / &amp;N&amp;RHazırlanma tarixi: 01.08.2026</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32"/>
    <col collapsed="false" customWidth="true" hidden="false" outlineLevel="0" max="3" min="3" style="1" width="22"/>
    <col collapsed="false" customWidth="true" hidden="false" outlineLevel="0" max="4" min="4" style="1" width="14"/>
    <col collapsed="false" customWidth="true" hidden="false" outlineLevel="0" max="5" min="5" style="1" width="10"/>
    <col collapsed="false" customWidth="true" hidden="false" outlineLevel="0" max="6" min="6" style="1" width="14"/>
    <col collapsed="false" customWidth="true" hidden="false" outlineLevel="0" max="8" min="8" style="1" width="50"/>
    <col collapsed="false" customWidth="true" hidden="false" outlineLevel="0" max="9" min="9" style="1" width="14"/>
    <col collapsed="false" customWidth="true" hidden="false" outlineLevel="0" max="11" min="11" style="1" width="44"/>
    <col collapsed="false" customWidth="true" hidden="false" outlineLevel="0" max="12" min="12" style="1" width="10"/>
  </cols>
  <sheetData>
    <row r="1" customFormat="false" ht="25.5" hidden="false" customHeight="true" outlineLevel="0" collapsed="false">
      <c r="A1" s="15" t="s">
        <v>161</v>
      </c>
      <c r="B1" s="15"/>
      <c r="C1" s="15"/>
      <c r="D1" s="15"/>
      <c r="E1" s="15"/>
      <c r="F1" s="15"/>
      <c r="G1" s="17"/>
      <c r="H1" s="17"/>
      <c r="I1" s="17"/>
      <c r="J1" s="17"/>
      <c r="K1" s="17"/>
      <c r="L1" s="17"/>
    </row>
    <row r="2" customFormat="false" ht="15" hidden="false" customHeight="true" outlineLevel="0" collapsed="false">
      <c r="A2" s="16" t="s">
        <v>162</v>
      </c>
      <c r="B2" s="16"/>
      <c r="C2" s="16"/>
      <c r="D2" s="16"/>
      <c r="E2" s="16"/>
      <c r="F2" s="16"/>
      <c r="G2" s="17"/>
      <c r="H2" s="17"/>
      <c r="I2" s="17"/>
      <c r="J2" s="17"/>
      <c r="K2" s="17"/>
      <c r="L2" s="17"/>
    </row>
    <row r="3" customFormat="false" ht="15" hidden="false" customHeight="true" outlineLevel="0" collapsed="false">
      <c r="A3" s="63" t="s">
        <v>163</v>
      </c>
      <c r="B3" s="63"/>
      <c r="C3" s="63"/>
      <c r="D3" s="63"/>
      <c r="E3" s="63"/>
      <c r="F3" s="63"/>
      <c r="G3" s="17"/>
      <c r="H3" s="17"/>
      <c r="I3" s="17"/>
      <c r="J3" s="17"/>
      <c r="K3" s="17"/>
      <c r="L3" s="17"/>
    </row>
    <row r="4" customFormat="false" ht="15" hidden="false" customHeight="true" outlineLevel="0" collapsed="false">
      <c r="A4" s="17"/>
      <c r="B4" s="17"/>
      <c r="C4" s="17"/>
      <c r="D4" s="17"/>
      <c r="E4" s="17"/>
      <c r="F4" s="17"/>
      <c r="G4" s="17"/>
      <c r="H4" s="17"/>
      <c r="I4" s="17"/>
      <c r="J4" s="17"/>
      <c r="K4" s="17"/>
      <c r="L4" s="17"/>
    </row>
    <row r="5" customFormat="false" ht="31.5" hidden="false" customHeight="true" outlineLevel="0" collapsed="false">
      <c r="A5" s="32" t="s">
        <v>44</v>
      </c>
      <c r="B5" s="32" t="s">
        <v>164</v>
      </c>
      <c r="C5" s="32" t="s">
        <v>124</v>
      </c>
      <c r="D5" s="32" t="s">
        <v>165</v>
      </c>
      <c r="E5" s="32" t="s">
        <v>114</v>
      </c>
      <c r="F5" s="32" t="s">
        <v>52</v>
      </c>
      <c r="G5" s="17"/>
      <c r="H5" s="19" t="s">
        <v>166</v>
      </c>
      <c r="I5" s="19" t="s">
        <v>167</v>
      </c>
      <c r="J5" s="17"/>
      <c r="K5" s="19" t="s">
        <v>124</v>
      </c>
      <c r="L5" s="19" t="s">
        <v>125</v>
      </c>
    </row>
    <row r="6" customFormat="false" ht="15" hidden="false" customHeight="true" outlineLevel="0" collapsed="false">
      <c r="A6" s="34"/>
      <c r="B6" s="35"/>
      <c r="C6" s="35"/>
      <c r="D6" s="38" t="str">
        <f aca="false">IF(OR(B6="",C6=""),"",ROUND(IFERROR(INDEX($I$6:$I$14,MATCH(B6,$H$6:$H$14,0)),"")*IFERROR(INDEX($L$6:$L$9,MATCH(C6,$K$6:$K$9,0)),""),2))</f>
        <v/>
      </c>
      <c r="E6" s="35"/>
      <c r="F6" s="39" t="str">
        <f aca="false">IF(D6="","",ROUND(D6*IF(E6="Ay",1,IF(E6="Rüb",3,IF(E6="Yarımil",6,IF(E6="İl",12,1)))),2))</f>
        <v/>
      </c>
      <c r="G6" s="17"/>
      <c r="H6" s="42" t="s">
        <v>168</v>
      </c>
      <c r="I6" s="42" t="n">
        <v>20</v>
      </c>
      <c r="J6" s="17"/>
      <c r="K6" s="42" t="s">
        <v>169</v>
      </c>
      <c r="L6" s="42" t="n">
        <v>2</v>
      </c>
    </row>
    <row r="7" customFormat="false" ht="15" hidden="false" customHeight="true" outlineLevel="0" collapsed="false">
      <c r="A7" s="34"/>
      <c r="B7" s="35"/>
      <c r="C7" s="35"/>
      <c r="D7" s="38" t="str">
        <f aca="false">IF(OR(B7="",C7=""),"",ROUND(IFERROR(INDEX($I$6:$I$14,MATCH(B7,$H$6:$H$14,0)),"")*IFERROR(INDEX($L$6:$L$9,MATCH(C7,$K$6:$K$9,0)),""),2))</f>
        <v/>
      </c>
      <c r="E7" s="35"/>
      <c r="F7" s="39" t="str">
        <f aca="false">IF(D7="","",ROUND(D7*IF(E7="Ay",1,IF(E7="Rüb",3,IF(E7="Yarımil",6,IF(E7="İl",12,1)))),2))</f>
        <v/>
      </c>
      <c r="G7" s="17"/>
      <c r="H7" s="42" t="s">
        <v>170</v>
      </c>
      <c r="I7" s="42" t="n">
        <v>15</v>
      </c>
      <c r="J7" s="17"/>
      <c r="K7" s="42" t="s">
        <v>137</v>
      </c>
      <c r="L7" s="42" t="n">
        <v>1.5</v>
      </c>
    </row>
    <row r="8" customFormat="false" ht="15" hidden="false" customHeight="true" outlineLevel="0" collapsed="false">
      <c r="A8" s="34"/>
      <c r="B8" s="35"/>
      <c r="C8" s="35"/>
      <c r="D8" s="38" t="str">
        <f aca="false">IF(OR(B8="",C8=""),"",ROUND(IFERROR(INDEX($I$6:$I$14,MATCH(B8,$H$6:$H$14,0)),"")*IFERROR(INDEX($L$6:$L$9,MATCH(C8,$K$6:$K$9,0)),""),2))</f>
        <v/>
      </c>
      <c r="E8" s="35"/>
      <c r="F8" s="39" t="str">
        <f aca="false">IF(D8="","",ROUND(D8*IF(E8="Ay",1,IF(E8="Rüb",3,IF(E8="Yarımil",6,IF(E8="İl",12,1)))),2))</f>
        <v/>
      </c>
      <c r="G8" s="17"/>
      <c r="H8" s="42" t="s">
        <v>171</v>
      </c>
      <c r="I8" s="42" t="n">
        <v>5</v>
      </c>
      <c r="J8" s="17"/>
      <c r="K8" s="42" t="s">
        <v>139</v>
      </c>
      <c r="L8" s="42" t="n">
        <v>1</v>
      </c>
    </row>
    <row r="9" customFormat="false" ht="15" hidden="false" customHeight="true" outlineLevel="0" collapsed="false">
      <c r="A9" s="34"/>
      <c r="B9" s="35"/>
      <c r="C9" s="35"/>
      <c r="D9" s="38" t="str">
        <f aca="false">IF(OR(B9="",C9=""),"",ROUND(IFERROR(INDEX($I$6:$I$14,MATCH(B9,$H$6:$H$14,0)),"")*IFERROR(INDEX($L$6:$L$9,MATCH(C9,$K$6:$K$9,0)),""),2))</f>
        <v/>
      </c>
      <c r="E9" s="35"/>
      <c r="F9" s="39" t="str">
        <f aca="false">IF(D9="","",ROUND(D9*IF(E9="Ay",1,IF(E9="Rüb",3,IF(E9="Yarımil",6,IF(E9="İl",12,1)))),2))</f>
        <v/>
      </c>
      <c r="G9" s="17"/>
      <c r="H9" s="42" t="s">
        <v>172</v>
      </c>
      <c r="I9" s="42" t="n">
        <v>10</v>
      </c>
      <c r="J9" s="17"/>
      <c r="K9" s="42" t="s">
        <v>145</v>
      </c>
      <c r="L9" s="42" t="n">
        <v>0.5</v>
      </c>
    </row>
    <row r="10" customFormat="false" ht="15" hidden="false" customHeight="true" outlineLevel="0" collapsed="false">
      <c r="A10" s="34"/>
      <c r="B10" s="35"/>
      <c r="C10" s="35"/>
      <c r="D10" s="38" t="str">
        <f aca="false">IF(OR(B10="",C10=""),"",ROUND(IFERROR(INDEX($I$6:$I$14,MATCH(B10,$H$6:$H$14,0)),"")*IFERROR(INDEX($L$6:$L$9,MATCH(C10,$K$6:$K$9,0)),""),2))</f>
        <v/>
      </c>
      <c r="E10" s="35"/>
      <c r="F10" s="39" t="str">
        <f aca="false">IF(D10="","",ROUND(D10*IF(E10="Ay",1,IF(E10="Rüb",3,IF(E10="Yarımil",6,IF(E10="İl",12,1)))),2))</f>
        <v/>
      </c>
      <c r="G10" s="17"/>
      <c r="H10" s="42" t="s">
        <v>173</v>
      </c>
      <c r="I10" s="42" t="n">
        <v>10</v>
      </c>
      <c r="J10" s="17"/>
      <c r="K10" s="17"/>
      <c r="L10" s="17"/>
    </row>
    <row r="11" customFormat="false" ht="15" hidden="false" customHeight="true" outlineLevel="0" collapsed="false">
      <c r="A11" s="34"/>
      <c r="B11" s="35"/>
      <c r="C11" s="35"/>
      <c r="D11" s="38" t="str">
        <f aca="false">IF(OR(B11="",C11=""),"",ROUND(IFERROR(INDEX($I$6:$I$14,MATCH(B11,$H$6:$H$14,0)),"")*IFERROR(INDEX($L$6:$L$9,MATCH(C11,$K$6:$K$9,0)),""),2))</f>
        <v/>
      </c>
      <c r="E11" s="35"/>
      <c r="F11" s="39" t="str">
        <f aca="false">IF(D11="","",ROUND(D11*IF(E11="Ay",1,IF(E11="Rüb",3,IF(E11="Yarımil",6,IF(E11="İl",12,1)))),2))</f>
        <v/>
      </c>
      <c r="G11" s="17"/>
      <c r="H11" s="42" t="s">
        <v>174</v>
      </c>
      <c r="I11" s="42" t="n">
        <v>20</v>
      </c>
      <c r="J11" s="17"/>
      <c r="K11" s="17"/>
      <c r="L11" s="17"/>
    </row>
    <row r="12" customFormat="false" ht="15" hidden="false" customHeight="true" outlineLevel="0" collapsed="false">
      <c r="A12" s="34"/>
      <c r="B12" s="35"/>
      <c r="C12" s="35"/>
      <c r="D12" s="38" t="str">
        <f aca="false">IF(OR(B12="",C12=""),"",ROUND(IFERROR(INDEX($I$6:$I$14,MATCH(B12,$H$6:$H$14,0)),"")*IFERROR(INDEX($L$6:$L$9,MATCH(C12,$K$6:$K$9,0)),""),2))</f>
        <v/>
      </c>
      <c r="E12" s="35"/>
      <c r="F12" s="39" t="str">
        <f aca="false">IF(D12="","",ROUND(D12*IF(E12="Ay",1,IF(E12="Rüb",3,IF(E12="Yarımil",6,IF(E12="İl",12,1)))),2))</f>
        <v/>
      </c>
      <c r="G12" s="17"/>
      <c r="H12" s="42" t="s">
        <v>175</v>
      </c>
      <c r="I12" s="42" t="n">
        <v>15</v>
      </c>
      <c r="J12" s="17"/>
      <c r="K12" s="17"/>
      <c r="L12" s="17"/>
    </row>
    <row r="13" customFormat="false" ht="15" hidden="false" customHeight="true" outlineLevel="0" collapsed="false">
      <c r="A13" s="34"/>
      <c r="B13" s="35"/>
      <c r="C13" s="35"/>
      <c r="D13" s="38" t="str">
        <f aca="false">IF(OR(B13="",C13=""),"",ROUND(IFERROR(INDEX($I$6:$I$14,MATCH(B13,$H$6:$H$14,0)),"")*IFERROR(INDEX($L$6:$L$9,MATCH(C13,$K$6:$K$9,0)),""),2))</f>
        <v/>
      </c>
      <c r="E13" s="35"/>
      <c r="F13" s="39" t="str">
        <f aca="false">IF(D13="","",ROUND(D13*IF(E13="Ay",1,IF(E13="Rüb",3,IF(E13="Yarımil",6,IF(E13="İl",12,1)))),2))</f>
        <v/>
      </c>
      <c r="G13" s="17"/>
      <c r="H13" s="42" t="s">
        <v>176</v>
      </c>
      <c r="I13" s="42" t="n">
        <v>10</v>
      </c>
      <c r="J13" s="17"/>
      <c r="K13" s="17"/>
      <c r="L13" s="17"/>
    </row>
    <row r="14" customFormat="false" ht="15" hidden="false" customHeight="true" outlineLevel="0" collapsed="false">
      <c r="A14" s="34"/>
      <c r="B14" s="35"/>
      <c r="C14" s="35"/>
      <c r="D14" s="38" t="str">
        <f aca="false">IF(OR(B14="",C14=""),"",ROUND(IFERROR(INDEX($I$6:$I$14,MATCH(B14,$H$6:$H$14,0)),"")*IFERROR(INDEX($L$6:$L$9,MATCH(C14,$K$6:$K$9,0)),""),2))</f>
        <v/>
      </c>
      <c r="E14" s="35"/>
      <c r="F14" s="39" t="str">
        <f aca="false">IF(D14="","",ROUND(D14*IF(E14="Ay",1,IF(E14="Rüb",3,IF(E14="Yarımil",6,IF(E14="İl",12,1)))),2))</f>
        <v/>
      </c>
      <c r="G14" s="17"/>
      <c r="H14" s="42" t="s">
        <v>177</v>
      </c>
      <c r="I14" s="42" t="n">
        <v>20</v>
      </c>
      <c r="J14" s="17"/>
      <c r="K14" s="17"/>
      <c r="L14" s="17"/>
    </row>
    <row r="15" customFormat="false" ht="15" hidden="false" customHeight="true" outlineLevel="0" collapsed="false">
      <c r="A15" s="34"/>
      <c r="B15" s="35"/>
      <c r="C15" s="35"/>
      <c r="D15" s="38" t="str">
        <f aca="false">IF(OR(B15="",C15=""),"",ROUND(IFERROR(INDEX($I$6:$I$14,MATCH(B15,$H$6:$H$14,0)),"")*IFERROR(INDEX($L$6:$L$9,MATCH(C15,$K$6:$K$9,0)),""),2))</f>
        <v/>
      </c>
      <c r="E15" s="35"/>
      <c r="F15" s="39" t="str">
        <f aca="false">IF(D15="","",ROUND(D15*IF(E15="Ay",1,IF(E15="Rüb",3,IF(E15="Yarımil",6,IF(E15="İl",12,1)))),2))</f>
        <v/>
      </c>
      <c r="G15" s="17"/>
      <c r="H15" s="17"/>
      <c r="I15" s="17"/>
      <c r="J15" s="17"/>
      <c r="K15" s="17"/>
      <c r="L15" s="17"/>
    </row>
    <row r="16" customFormat="false" ht="15" hidden="false" customHeight="true" outlineLevel="0" collapsed="false">
      <c r="A16" s="34"/>
      <c r="B16" s="35"/>
      <c r="C16" s="35"/>
      <c r="D16" s="38" t="str">
        <f aca="false">IF(OR(B16="",C16=""),"",ROUND(IFERROR(INDEX($I$6:$I$14,MATCH(B16,$H$6:$H$14,0)),"")*IFERROR(INDEX($L$6:$L$9,MATCH(C16,$K$6:$K$9,0)),""),2))</f>
        <v/>
      </c>
      <c r="E16" s="35"/>
      <c r="F16" s="39" t="str">
        <f aca="false">IF(D16="","",ROUND(D16*IF(E16="Ay",1,IF(E16="Rüb",3,IF(E16="Yarımil",6,IF(E16="İl",12,1)))),2))</f>
        <v/>
      </c>
      <c r="G16" s="17"/>
      <c r="H16" s="17"/>
      <c r="I16" s="17"/>
      <c r="J16" s="17"/>
      <c r="K16" s="17"/>
      <c r="L16" s="17"/>
    </row>
    <row r="17" customFormat="false" ht="15" hidden="false" customHeight="true" outlineLevel="0" collapsed="false">
      <c r="A17" s="34"/>
      <c r="B17" s="35"/>
      <c r="C17" s="35"/>
      <c r="D17" s="38" t="str">
        <f aca="false">IF(OR(B17="",C17=""),"",ROUND(IFERROR(INDEX($I$6:$I$14,MATCH(B17,$H$6:$H$14,0)),"")*IFERROR(INDEX($L$6:$L$9,MATCH(C17,$K$6:$K$9,0)),""),2))</f>
        <v/>
      </c>
      <c r="E17" s="35"/>
      <c r="F17" s="39" t="str">
        <f aca="false">IF(D17="","",ROUND(D17*IF(E17="Ay",1,IF(E17="Rüb",3,IF(E17="Yarımil",6,IF(E17="İl",12,1)))),2))</f>
        <v/>
      </c>
      <c r="G17" s="17"/>
      <c r="H17" s="17"/>
      <c r="I17" s="17"/>
      <c r="J17" s="17"/>
      <c r="K17" s="17"/>
      <c r="L17" s="17"/>
    </row>
    <row r="18" customFormat="false" ht="15" hidden="false" customHeight="true" outlineLevel="0" collapsed="false">
      <c r="A18" s="34"/>
      <c r="B18" s="35"/>
      <c r="C18" s="35"/>
      <c r="D18" s="38" t="str">
        <f aca="false">IF(OR(B18="",C18=""),"",ROUND(IFERROR(INDEX($I$6:$I$14,MATCH(B18,$H$6:$H$14,0)),"")*IFERROR(INDEX($L$6:$L$9,MATCH(C18,$K$6:$K$9,0)),""),2))</f>
        <v/>
      </c>
      <c r="E18" s="35"/>
      <c r="F18" s="39" t="str">
        <f aca="false">IF(D18="","",ROUND(D18*IF(E18="Ay",1,IF(E18="Rüb",3,IF(E18="Yarımil",6,IF(E18="İl",12,1)))),2))</f>
        <v/>
      </c>
      <c r="G18" s="17"/>
      <c r="H18" s="17"/>
      <c r="I18" s="17"/>
      <c r="J18" s="17"/>
      <c r="K18" s="17"/>
      <c r="L18" s="17"/>
    </row>
    <row r="19" customFormat="false" ht="15" hidden="false" customHeight="true" outlineLevel="0" collapsed="false">
      <c r="A19" s="34"/>
      <c r="B19" s="35"/>
      <c r="C19" s="35"/>
      <c r="D19" s="38" t="str">
        <f aca="false">IF(OR(B19="",C19=""),"",ROUND(IFERROR(INDEX($I$6:$I$14,MATCH(B19,$H$6:$H$14,0)),"")*IFERROR(INDEX($L$6:$L$9,MATCH(C19,$K$6:$K$9,0)),""),2))</f>
        <v/>
      </c>
      <c r="E19" s="35"/>
      <c r="F19" s="39" t="str">
        <f aca="false">IF(D19="","",ROUND(D19*IF(E19="Ay",1,IF(E19="Rüb",3,IF(E19="Yarımil",6,IF(E19="İl",12,1)))),2))</f>
        <v/>
      </c>
      <c r="G19" s="17"/>
      <c r="H19" s="17"/>
      <c r="I19" s="17"/>
      <c r="J19" s="17"/>
      <c r="K19" s="17"/>
      <c r="L19" s="17"/>
    </row>
    <row r="20" customFormat="false" ht="15" hidden="false" customHeight="true" outlineLevel="0" collapsed="false">
      <c r="A20" s="34"/>
      <c r="B20" s="35"/>
      <c r="C20" s="35"/>
      <c r="D20" s="38" t="str">
        <f aca="false">IF(OR(B20="",C20=""),"",ROUND(IFERROR(INDEX($I$6:$I$14,MATCH(B20,$H$6:$H$14,0)),"")*IFERROR(INDEX($L$6:$L$9,MATCH(C20,$K$6:$K$9,0)),""),2))</f>
        <v/>
      </c>
      <c r="E20" s="35"/>
      <c r="F20" s="39" t="str">
        <f aca="false">IF(D20="","",ROUND(D20*IF(E20="Ay",1,IF(E20="Rüb",3,IF(E20="Yarımil",6,IF(E20="İl",12,1)))),2))</f>
        <v/>
      </c>
      <c r="G20" s="17"/>
      <c r="H20" s="17"/>
      <c r="I20" s="17"/>
      <c r="J20" s="17"/>
      <c r="K20" s="17"/>
      <c r="L20" s="17"/>
    </row>
    <row r="21" customFormat="false" ht="15" hidden="false" customHeight="true" outlineLevel="0" collapsed="false">
      <c r="A21" s="17"/>
      <c r="B21" s="17"/>
      <c r="C21" s="17"/>
      <c r="D21" s="17"/>
      <c r="E21" s="17"/>
      <c r="F21" s="17"/>
      <c r="G21" s="17"/>
      <c r="H21" s="17"/>
      <c r="I21" s="17"/>
      <c r="J21" s="17"/>
      <c r="K21" s="17"/>
      <c r="L21" s="17"/>
    </row>
    <row r="22" customFormat="false" ht="15" hidden="false" customHeight="true" outlineLevel="0" collapsed="false">
      <c r="A22" s="43"/>
      <c r="B22" s="43"/>
      <c r="C22" s="43"/>
      <c r="D22" s="43"/>
      <c r="E22" s="44" t="s">
        <v>58</v>
      </c>
      <c r="F22" s="45" t="n">
        <f aca="false">SUM(F6:F20)</f>
        <v>0</v>
      </c>
      <c r="G22" s="17"/>
      <c r="H22" s="17"/>
      <c r="I22" s="17"/>
      <c r="J22" s="17"/>
      <c r="K22" s="17"/>
      <c r="L22" s="17"/>
    </row>
    <row r="23" customFormat="false" ht="15" hidden="false" customHeight="true" outlineLevel="0" collapsed="false">
      <c r="A23" s="17"/>
      <c r="B23" s="17"/>
      <c r="C23" s="17"/>
      <c r="D23" s="17"/>
      <c r="E23" s="17"/>
      <c r="F23" s="17"/>
      <c r="G23" s="17"/>
      <c r="H23" s="17"/>
      <c r="I23" s="17"/>
      <c r="J23" s="17"/>
      <c r="K23" s="17"/>
      <c r="L23" s="17"/>
    </row>
    <row r="24" customFormat="false" ht="15" hidden="false" customHeight="true" outlineLevel="0" collapsed="false">
      <c r="A24" s="17"/>
      <c r="B24" s="17"/>
      <c r="C24" s="17"/>
      <c r="D24" s="17"/>
      <c r="E24" s="17"/>
      <c r="F24" s="17"/>
      <c r="G24" s="17"/>
      <c r="H24" s="17"/>
      <c r="I24" s="17"/>
      <c r="J24" s="17"/>
      <c r="K24" s="17"/>
      <c r="L24" s="17"/>
    </row>
    <row r="25" customFormat="false" ht="15" hidden="false" customHeight="true" outlineLevel="0" collapsed="false">
      <c r="A25" s="63" t="s">
        <v>178</v>
      </c>
      <c r="B25" s="63"/>
      <c r="C25" s="63"/>
      <c r="D25" s="63"/>
      <c r="E25" s="63"/>
      <c r="F25" s="63"/>
      <c r="G25" s="17"/>
      <c r="H25" s="17"/>
      <c r="I25" s="17"/>
      <c r="J25" s="17"/>
      <c r="K25" s="17"/>
      <c r="L25" s="17"/>
    </row>
    <row r="26" customFormat="false" ht="15" hidden="false" customHeight="true" outlineLevel="0" collapsed="false">
      <c r="A26" s="17"/>
      <c r="B26" s="17"/>
      <c r="C26" s="17"/>
      <c r="D26" s="17"/>
      <c r="E26" s="17"/>
      <c r="F26" s="17"/>
      <c r="G26" s="17"/>
      <c r="H26" s="17"/>
      <c r="I26" s="17"/>
      <c r="J26" s="17"/>
      <c r="K26" s="17"/>
      <c r="L26" s="17"/>
    </row>
    <row r="27" customFormat="false" ht="31.5" hidden="false" customHeight="true" outlineLevel="0" collapsed="false">
      <c r="A27" s="32" t="s">
        <v>44</v>
      </c>
      <c r="B27" s="32" t="s">
        <v>179</v>
      </c>
      <c r="C27" s="32" t="s">
        <v>180</v>
      </c>
      <c r="D27" s="32" t="s">
        <v>181</v>
      </c>
      <c r="E27" s="32"/>
      <c r="F27" s="32" t="s">
        <v>182</v>
      </c>
      <c r="G27" s="17"/>
      <c r="H27" s="17"/>
      <c r="I27" s="17"/>
      <c r="J27" s="17"/>
      <c r="K27" s="17"/>
      <c r="L27" s="17"/>
    </row>
    <row r="28" customFormat="false" ht="15" hidden="false" customHeight="true" outlineLevel="0" collapsed="false">
      <c r="A28" s="34"/>
      <c r="B28" s="34"/>
      <c r="C28" s="64"/>
      <c r="D28" s="37" t="str">
        <f aca="false">IF(B28="","",IF(B28="Mərc operatoru",0.06,IF(B28="Mərc satıcısı",0.04,IF(B28="Lotereya təşkilatçısı",0.06,IF(B28="Lotereya bileti satıcısı",0.04,"")))))</f>
        <v/>
      </c>
      <c r="E28" s="66"/>
      <c r="F28" s="39" t="str">
        <f aca="false">IF(OR(B28="",C28=""),"",ROUND(C28*D28,2))</f>
        <v/>
      </c>
      <c r="G28" s="17"/>
      <c r="H28" s="17"/>
      <c r="I28" s="17"/>
      <c r="J28" s="17"/>
      <c r="K28" s="17"/>
      <c r="L28" s="17"/>
    </row>
    <row r="29" customFormat="false" ht="15" hidden="false" customHeight="true" outlineLevel="0" collapsed="false">
      <c r="A29" s="34"/>
      <c r="B29" s="34"/>
      <c r="C29" s="64"/>
      <c r="D29" s="37" t="str">
        <f aca="false">IF(B29="","",IF(B29="Mərc operatoru",0.06,IF(B29="Mərc satıcısı",0.04,IF(B29="Lotereya təşkilatçısı",0.06,IF(B29="Lotereya bileti satıcısı",0.04,"")))))</f>
        <v/>
      </c>
      <c r="E29" s="66"/>
      <c r="F29" s="39" t="str">
        <f aca="false">IF(OR(B29="",C29=""),"",ROUND(C29*D29,2))</f>
        <v/>
      </c>
      <c r="G29" s="17"/>
      <c r="H29" s="17"/>
      <c r="I29" s="17"/>
      <c r="J29" s="17"/>
      <c r="K29" s="17"/>
      <c r="L29" s="17"/>
    </row>
    <row r="30" customFormat="false" ht="15" hidden="false" customHeight="true" outlineLevel="0" collapsed="false">
      <c r="A30" s="34"/>
      <c r="B30" s="34"/>
      <c r="C30" s="64"/>
      <c r="D30" s="37" t="str">
        <f aca="false">IF(B30="","",IF(B30="Mərc operatoru",0.06,IF(B30="Mərc satıcısı",0.04,IF(B30="Lotereya təşkilatçısı",0.06,IF(B30="Lotereya bileti satıcısı",0.04,"")))))</f>
        <v/>
      </c>
      <c r="E30" s="66"/>
      <c r="F30" s="39" t="str">
        <f aca="false">IF(OR(B30="",C30=""),"",ROUND(C30*D30,2))</f>
        <v/>
      </c>
      <c r="G30" s="17"/>
      <c r="H30" s="17"/>
      <c r="I30" s="17"/>
      <c r="J30" s="17"/>
      <c r="K30" s="17"/>
      <c r="L30" s="17"/>
    </row>
    <row r="31" customFormat="false" ht="15" hidden="false" customHeight="true" outlineLevel="0" collapsed="false">
      <c r="A31" s="34"/>
      <c r="B31" s="34"/>
      <c r="C31" s="64"/>
      <c r="D31" s="37" t="str">
        <f aca="false">IF(B31="","",IF(B31="Mərc operatoru",0.06,IF(B31="Mərc satıcısı",0.04,IF(B31="Lotereya təşkilatçısı",0.06,IF(B31="Lotereya bileti satıcısı",0.04,"")))))</f>
        <v/>
      </c>
      <c r="E31" s="66"/>
      <c r="F31" s="39" t="str">
        <f aca="false">IF(OR(B31="",C31=""),"",ROUND(C31*D31,2))</f>
        <v/>
      </c>
      <c r="G31" s="17"/>
      <c r="H31" s="17"/>
      <c r="I31" s="17"/>
      <c r="J31" s="17"/>
      <c r="K31" s="17"/>
      <c r="L31" s="17"/>
    </row>
    <row r="32" customFormat="false" ht="15" hidden="false" customHeight="true" outlineLevel="0" collapsed="false">
      <c r="A32" s="34"/>
      <c r="B32" s="34"/>
      <c r="C32" s="64"/>
      <c r="D32" s="37" t="str">
        <f aca="false">IF(B32="","",IF(B32="Mərc operatoru",0.06,IF(B32="Mərc satıcısı",0.04,IF(B32="Lotereya təşkilatçısı",0.06,IF(B32="Lotereya bileti satıcısı",0.04,"")))))</f>
        <v/>
      </c>
      <c r="E32" s="66"/>
      <c r="F32" s="39" t="str">
        <f aca="false">IF(OR(B32="",C32=""),"",ROUND(C32*D32,2))</f>
        <v/>
      </c>
      <c r="G32" s="17"/>
      <c r="H32" s="17"/>
      <c r="I32" s="17"/>
      <c r="J32" s="17"/>
      <c r="K32" s="17"/>
      <c r="L32" s="17"/>
    </row>
    <row r="33" customFormat="false" ht="15" hidden="false" customHeight="true" outlineLevel="0" collapsed="false">
      <c r="A33" s="34"/>
      <c r="B33" s="34"/>
      <c r="C33" s="64"/>
      <c r="D33" s="37" t="str">
        <f aca="false">IF(B33="","",IF(B33="Mərc operatoru",0.06,IF(B33="Mərc satıcısı",0.04,IF(B33="Lotereya təşkilatçısı",0.06,IF(B33="Lotereya bileti satıcısı",0.04,"")))))</f>
        <v/>
      </c>
      <c r="E33" s="66"/>
      <c r="F33" s="39" t="str">
        <f aca="false">IF(OR(B33="",C33=""),"",ROUND(C33*D33,2))</f>
        <v/>
      </c>
      <c r="G33" s="17"/>
      <c r="H33" s="17"/>
      <c r="I33" s="17"/>
      <c r="J33" s="17"/>
      <c r="K33" s="17"/>
      <c r="L33" s="17"/>
    </row>
    <row r="34" customFormat="false" ht="15" hidden="false" customHeight="true" outlineLevel="0" collapsed="false">
      <c r="A34" s="34"/>
      <c r="B34" s="34"/>
      <c r="C34" s="64"/>
      <c r="D34" s="37" t="str">
        <f aca="false">IF(B34="","",IF(B34="Mərc operatoru",0.06,IF(B34="Mərc satıcısı",0.04,IF(B34="Lotereya təşkilatçısı",0.06,IF(B34="Lotereya bileti satıcısı",0.04,"")))))</f>
        <v/>
      </c>
      <c r="E34" s="66"/>
      <c r="F34" s="39" t="str">
        <f aca="false">IF(OR(B34="",C34=""),"",ROUND(C34*D34,2))</f>
        <v/>
      </c>
      <c r="G34" s="17"/>
      <c r="H34" s="17"/>
      <c r="I34" s="17"/>
      <c r="J34" s="17"/>
      <c r="K34" s="17"/>
      <c r="L34" s="17"/>
    </row>
    <row r="35" customFormat="false" ht="15" hidden="false" customHeight="true" outlineLevel="0" collapsed="false">
      <c r="A35" s="34"/>
      <c r="B35" s="34"/>
      <c r="C35" s="64"/>
      <c r="D35" s="37" t="str">
        <f aca="false">IF(B35="","",IF(B35="Mərc operatoru",0.06,IF(B35="Mərc satıcısı",0.04,IF(B35="Lotereya təşkilatçısı",0.06,IF(B35="Lotereya bileti satıcısı",0.04,"")))))</f>
        <v/>
      </c>
      <c r="E35" s="66"/>
      <c r="F35" s="39" t="str">
        <f aca="false">IF(OR(B35="",C35=""),"",ROUND(C35*D35,2))</f>
        <v/>
      </c>
      <c r="G35" s="17"/>
      <c r="H35" s="17"/>
      <c r="I35" s="17"/>
      <c r="J35" s="17"/>
      <c r="K35" s="17"/>
      <c r="L35" s="17"/>
    </row>
    <row r="36" customFormat="false" ht="15" hidden="false" customHeight="true" outlineLevel="0" collapsed="false">
      <c r="A36" s="34"/>
      <c r="B36" s="34"/>
      <c r="C36" s="64"/>
      <c r="D36" s="37" t="str">
        <f aca="false">IF(B36="","",IF(B36="Mərc operatoru",0.06,IF(B36="Mərc satıcısı",0.04,IF(B36="Lotereya təşkilatçısı",0.06,IF(B36="Lotereya bileti satıcısı",0.04,"")))))</f>
        <v/>
      </c>
      <c r="E36" s="66"/>
      <c r="F36" s="39" t="str">
        <f aca="false">IF(OR(B36="",C36=""),"",ROUND(C36*D36,2))</f>
        <v/>
      </c>
      <c r="G36" s="17"/>
      <c r="H36" s="17"/>
      <c r="I36" s="17"/>
      <c r="J36" s="17"/>
      <c r="K36" s="17"/>
      <c r="L36" s="17"/>
    </row>
    <row r="37" customFormat="false" ht="15" hidden="false" customHeight="true" outlineLevel="0" collapsed="false">
      <c r="A37" s="34"/>
      <c r="B37" s="34"/>
      <c r="C37" s="64"/>
      <c r="D37" s="37" t="str">
        <f aca="false">IF(B37="","",IF(B37="Mərc operatoru",0.06,IF(B37="Mərc satıcısı",0.04,IF(B37="Lotereya təşkilatçısı",0.06,IF(B37="Lotereya bileti satıcısı",0.04,"")))))</f>
        <v/>
      </c>
      <c r="E37" s="66"/>
      <c r="F37" s="39" t="str">
        <f aca="false">IF(OR(B37="",C37=""),"",ROUND(C37*D37,2))</f>
        <v/>
      </c>
      <c r="G37" s="17"/>
      <c r="H37" s="17"/>
      <c r="I37" s="17"/>
      <c r="J37" s="17"/>
      <c r="K37" s="17"/>
      <c r="L37" s="17"/>
    </row>
    <row r="38" customFormat="false" ht="15" hidden="false" customHeight="true" outlineLevel="0" collapsed="false">
      <c r="A38" s="34"/>
      <c r="B38" s="34"/>
      <c r="C38" s="64"/>
      <c r="D38" s="37" t="str">
        <f aca="false">IF(B38="","",IF(B38="Mərc operatoru",0.06,IF(B38="Mərc satıcısı",0.04,IF(B38="Lotereya təşkilatçısı",0.06,IF(B38="Lotereya bileti satıcısı",0.04,"")))))</f>
        <v/>
      </c>
      <c r="E38" s="66"/>
      <c r="F38" s="39" t="str">
        <f aca="false">IF(OR(B38="",C38=""),"",ROUND(C38*D38,2))</f>
        <v/>
      </c>
      <c r="G38" s="17"/>
      <c r="H38" s="17"/>
      <c r="I38" s="17"/>
      <c r="J38" s="17"/>
      <c r="K38" s="17"/>
      <c r="L38" s="17"/>
    </row>
    <row r="39" customFormat="false" ht="15" hidden="false" customHeight="true" outlineLevel="0" collapsed="false">
      <c r="A39" s="34"/>
      <c r="B39" s="34"/>
      <c r="C39" s="64"/>
      <c r="D39" s="37" t="str">
        <f aca="false">IF(B39="","",IF(B39="Mərc operatoru",0.06,IF(B39="Mərc satıcısı",0.04,IF(B39="Lotereya təşkilatçısı",0.06,IF(B39="Lotereya bileti satıcısı",0.04,"")))))</f>
        <v/>
      </c>
      <c r="E39" s="66"/>
      <c r="F39" s="39" t="str">
        <f aca="false">IF(OR(B39="",C39=""),"",ROUND(C39*D39,2))</f>
        <v/>
      </c>
      <c r="G39" s="17"/>
      <c r="H39" s="17"/>
      <c r="I39" s="17"/>
      <c r="J39" s="17"/>
      <c r="K39" s="17"/>
      <c r="L39" s="17"/>
    </row>
    <row r="40" customFormat="false" ht="15" hidden="false" customHeight="true" outlineLevel="0" collapsed="false">
      <c r="A40" s="17"/>
      <c r="B40" s="17"/>
      <c r="C40" s="17"/>
      <c r="D40" s="17"/>
      <c r="E40" s="17"/>
      <c r="F40" s="17"/>
      <c r="G40" s="17"/>
      <c r="H40" s="17"/>
      <c r="I40" s="17"/>
      <c r="J40" s="17"/>
      <c r="K40" s="17"/>
      <c r="L40" s="17"/>
    </row>
    <row r="41" customFormat="false" ht="15" hidden="false" customHeight="true" outlineLevel="0" collapsed="false">
      <c r="A41" s="43"/>
      <c r="B41" s="43"/>
      <c r="C41" s="43"/>
      <c r="D41" s="43"/>
      <c r="E41" s="44" t="s">
        <v>58</v>
      </c>
      <c r="F41" s="45" t="n">
        <f aca="false">SUM(F28:F39)</f>
        <v>0</v>
      </c>
      <c r="G41" s="17"/>
      <c r="H41" s="17"/>
      <c r="I41" s="17"/>
      <c r="J41" s="17"/>
      <c r="K41" s="17"/>
      <c r="L41" s="17"/>
    </row>
    <row r="42" customFormat="false" ht="15" hidden="false" customHeight="true" outlineLevel="0" collapsed="false">
      <c r="A42" s="17"/>
      <c r="B42" s="17"/>
      <c r="C42" s="17"/>
      <c r="D42" s="17"/>
      <c r="E42" s="17"/>
      <c r="F42" s="17"/>
      <c r="G42" s="17"/>
      <c r="H42" s="17"/>
      <c r="I42" s="17"/>
      <c r="J42" s="17"/>
      <c r="K42" s="17"/>
      <c r="L42" s="17"/>
    </row>
    <row r="43" customFormat="false" ht="15" hidden="false" customHeight="true" outlineLevel="0" collapsed="false">
      <c r="A43" s="17"/>
      <c r="B43" s="17"/>
      <c r="C43" s="17"/>
      <c r="D43" s="17"/>
      <c r="E43" s="17"/>
      <c r="F43" s="17"/>
      <c r="G43" s="17"/>
      <c r="H43" s="17"/>
      <c r="I43" s="17"/>
      <c r="J43" s="17"/>
      <c r="K43" s="17"/>
      <c r="L43" s="17"/>
    </row>
    <row r="44" customFormat="false" ht="15" hidden="false" customHeight="true" outlineLevel="0" collapsed="false">
      <c r="A44" s="63" t="s">
        <v>183</v>
      </c>
      <c r="B44" s="63"/>
      <c r="C44" s="63"/>
      <c r="D44" s="63"/>
      <c r="E44" s="63"/>
      <c r="F44" s="63"/>
      <c r="G44" s="17"/>
      <c r="H44" s="17"/>
      <c r="I44" s="17"/>
      <c r="J44" s="17"/>
      <c r="K44" s="17"/>
      <c r="L44" s="17"/>
    </row>
    <row r="45" customFormat="false" ht="15" hidden="false" customHeight="true" outlineLevel="0" collapsed="false">
      <c r="A45" s="17"/>
      <c r="B45" s="17"/>
      <c r="C45" s="17"/>
      <c r="D45" s="17"/>
      <c r="E45" s="17"/>
      <c r="F45" s="17"/>
      <c r="G45" s="17"/>
      <c r="H45" s="17"/>
      <c r="I45" s="17"/>
      <c r="J45" s="17"/>
      <c r="K45" s="17"/>
      <c r="L45" s="17"/>
    </row>
    <row r="46" customFormat="false" ht="27.75" hidden="false" customHeight="true" outlineLevel="0" collapsed="false">
      <c r="A46" s="32" t="s">
        <v>44</v>
      </c>
      <c r="B46" s="67" t="s">
        <v>184</v>
      </c>
      <c r="C46" s="67"/>
      <c r="D46" s="67" t="s">
        <v>181</v>
      </c>
      <c r="E46" s="67"/>
      <c r="F46" s="32" t="s">
        <v>182</v>
      </c>
      <c r="G46" s="17"/>
      <c r="H46" s="17"/>
      <c r="I46" s="17"/>
      <c r="J46" s="17"/>
      <c r="K46" s="17"/>
      <c r="L46" s="17"/>
    </row>
    <row r="47" customFormat="false" ht="15" hidden="false" customHeight="true" outlineLevel="0" collapsed="false">
      <c r="A47" s="34"/>
      <c r="B47" s="64"/>
      <c r="C47" s="66"/>
      <c r="D47" s="68" t="n">
        <v>0.01</v>
      </c>
      <c r="E47" s="66"/>
      <c r="F47" s="39" t="str">
        <f aca="false">IF(B47="","",ROUND(B47*D47,2))</f>
        <v/>
      </c>
      <c r="G47" s="17"/>
      <c r="H47" s="17"/>
      <c r="I47" s="17"/>
      <c r="J47" s="17"/>
      <c r="K47" s="17"/>
      <c r="L47" s="17"/>
    </row>
    <row r="48" customFormat="false" ht="15" hidden="false" customHeight="true" outlineLevel="0" collapsed="false">
      <c r="A48" s="34"/>
      <c r="B48" s="64"/>
      <c r="C48" s="66"/>
      <c r="D48" s="68" t="n">
        <v>0.01</v>
      </c>
      <c r="E48" s="66"/>
      <c r="F48" s="39" t="str">
        <f aca="false">IF(B48="","",ROUND(B48*D48,2))</f>
        <v/>
      </c>
      <c r="G48" s="17"/>
      <c r="H48" s="17"/>
      <c r="I48" s="17"/>
      <c r="J48" s="17"/>
      <c r="K48" s="17"/>
      <c r="L48" s="17"/>
    </row>
    <row r="49" customFormat="false" ht="15" hidden="false" customHeight="true" outlineLevel="0" collapsed="false">
      <c r="A49" s="34"/>
      <c r="B49" s="64"/>
      <c r="C49" s="66"/>
      <c r="D49" s="68" t="n">
        <v>0.01</v>
      </c>
      <c r="E49" s="66"/>
      <c r="F49" s="39" t="str">
        <f aca="false">IF(B49="","",ROUND(B49*D49,2))</f>
        <v/>
      </c>
      <c r="G49" s="17"/>
      <c r="H49" s="17"/>
      <c r="I49" s="17"/>
      <c r="J49" s="17"/>
      <c r="K49" s="17"/>
      <c r="L49" s="17"/>
    </row>
    <row r="50" customFormat="false" ht="15" hidden="false" customHeight="true" outlineLevel="0" collapsed="false">
      <c r="A50" s="34"/>
      <c r="B50" s="64"/>
      <c r="C50" s="66"/>
      <c r="D50" s="68" t="n">
        <v>0.01</v>
      </c>
      <c r="E50" s="66"/>
      <c r="F50" s="39" t="str">
        <f aca="false">IF(B50="","",ROUND(B50*D50,2))</f>
        <v/>
      </c>
      <c r="G50" s="17"/>
      <c r="H50" s="17"/>
      <c r="I50" s="17"/>
      <c r="J50" s="17"/>
      <c r="K50" s="17"/>
      <c r="L50" s="17"/>
    </row>
    <row r="51" customFormat="false" ht="15" hidden="false" customHeight="true" outlineLevel="0" collapsed="false">
      <c r="A51" s="34"/>
      <c r="B51" s="64"/>
      <c r="C51" s="66"/>
      <c r="D51" s="68" t="n">
        <v>0.01</v>
      </c>
      <c r="E51" s="66"/>
      <c r="F51" s="39" t="str">
        <f aca="false">IF(B51="","",ROUND(B51*D51,2))</f>
        <v/>
      </c>
      <c r="G51" s="17"/>
      <c r="H51" s="17"/>
      <c r="I51" s="17"/>
      <c r="J51" s="17"/>
      <c r="K51" s="17"/>
      <c r="L51" s="17"/>
    </row>
    <row r="52" customFormat="false" ht="15" hidden="false" customHeight="true" outlineLevel="0" collapsed="false">
      <c r="A52" s="34"/>
      <c r="B52" s="64"/>
      <c r="C52" s="66"/>
      <c r="D52" s="68" t="n">
        <v>0.01</v>
      </c>
      <c r="E52" s="66"/>
      <c r="F52" s="39" t="str">
        <f aca="false">IF(B52="","",ROUND(B52*D52,2))</f>
        <v/>
      </c>
      <c r="G52" s="17"/>
      <c r="H52" s="17"/>
      <c r="I52" s="17"/>
      <c r="J52" s="17"/>
      <c r="K52" s="17"/>
      <c r="L52" s="17"/>
    </row>
    <row r="53" customFormat="false" ht="15" hidden="false" customHeight="true" outlineLevel="0" collapsed="false">
      <c r="A53" s="34"/>
      <c r="B53" s="64"/>
      <c r="C53" s="66"/>
      <c r="D53" s="68" t="n">
        <v>0.01</v>
      </c>
      <c r="E53" s="66"/>
      <c r="F53" s="39" t="str">
        <f aca="false">IF(B53="","",ROUND(B53*D53,2))</f>
        <v/>
      </c>
      <c r="G53" s="17"/>
      <c r="H53" s="17"/>
      <c r="I53" s="17"/>
      <c r="J53" s="17"/>
      <c r="K53" s="17"/>
      <c r="L53" s="17"/>
    </row>
    <row r="54" customFormat="false" ht="15" hidden="false" customHeight="true" outlineLevel="0" collapsed="false">
      <c r="A54" s="34"/>
      <c r="B54" s="64"/>
      <c r="C54" s="66"/>
      <c r="D54" s="68" t="n">
        <v>0.01</v>
      </c>
      <c r="E54" s="66"/>
      <c r="F54" s="39" t="str">
        <f aca="false">IF(B54="","",ROUND(B54*D54,2))</f>
        <v/>
      </c>
      <c r="G54" s="17"/>
      <c r="H54" s="17"/>
      <c r="I54" s="17"/>
      <c r="J54" s="17"/>
      <c r="K54" s="17"/>
      <c r="L54" s="17"/>
    </row>
    <row r="55" customFormat="false" ht="15" hidden="false" customHeight="true" outlineLevel="0" collapsed="false">
      <c r="A55" s="34"/>
      <c r="B55" s="64"/>
      <c r="C55" s="66"/>
      <c r="D55" s="68" t="n">
        <v>0.01</v>
      </c>
      <c r="E55" s="66"/>
      <c r="F55" s="39" t="str">
        <f aca="false">IF(B55="","",ROUND(B55*D55,2))</f>
        <v/>
      </c>
      <c r="G55" s="17"/>
      <c r="H55" s="17"/>
      <c r="I55" s="17"/>
      <c r="J55" s="17"/>
      <c r="K55" s="17"/>
      <c r="L55" s="17"/>
    </row>
    <row r="56" customFormat="false" ht="15" hidden="false" customHeight="true" outlineLevel="0" collapsed="false">
      <c r="A56" s="34"/>
      <c r="B56" s="64"/>
      <c r="C56" s="66"/>
      <c r="D56" s="68" t="n">
        <v>0.01</v>
      </c>
      <c r="E56" s="66"/>
      <c r="F56" s="39" t="str">
        <f aca="false">IF(B56="","",ROUND(B56*D56,2))</f>
        <v/>
      </c>
      <c r="G56" s="17"/>
      <c r="H56" s="17"/>
      <c r="I56" s="17"/>
      <c r="J56" s="17"/>
      <c r="K56" s="17"/>
      <c r="L56" s="17"/>
    </row>
    <row r="57" customFormat="false" ht="15" hidden="false" customHeight="true" outlineLevel="0" collapsed="false">
      <c r="A57" s="34"/>
      <c r="B57" s="64"/>
      <c r="C57" s="66"/>
      <c r="D57" s="68" t="n">
        <v>0.01</v>
      </c>
      <c r="E57" s="66"/>
      <c r="F57" s="39" t="str">
        <f aca="false">IF(B57="","",ROUND(B57*D57,2))</f>
        <v/>
      </c>
      <c r="G57" s="17"/>
      <c r="H57" s="17"/>
      <c r="I57" s="17"/>
      <c r="J57" s="17"/>
      <c r="K57" s="17"/>
      <c r="L57" s="17"/>
    </row>
    <row r="58" customFormat="false" ht="15" hidden="false" customHeight="true" outlineLevel="0" collapsed="false">
      <c r="A58" s="34"/>
      <c r="B58" s="64"/>
      <c r="C58" s="66"/>
      <c r="D58" s="68" t="n">
        <v>0.01</v>
      </c>
      <c r="E58" s="66"/>
      <c r="F58" s="39" t="str">
        <f aca="false">IF(B58="","",ROUND(B58*D58,2))</f>
        <v/>
      </c>
      <c r="G58" s="17"/>
      <c r="H58" s="17"/>
      <c r="I58" s="17"/>
      <c r="J58" s="17"/>
      <c r="K58" s="17"/>
      <c r="L58" s="17"/>
    </row>
    <row r="59" customFormat="false" ht="15" hidden="false" customHeight="true" outlineLevel="0" collapsed="false">
      <c r="A59" s="17"/>
      <c r="B59" s="17"/>
      <c r="C59" s="17"/>
      <c r="D59" s="17"/>
      <c r="E59" s="17"/>
      <c r="F59" s="17"/>
      <c r="G59" s="17"/>
      <c r="H59" s="17"/>
      <c r="I59" s="17"/>
      <c r="J59" s="17"/>
      <c r="K59" s="17"/>
      <c r="L59" s="17"/>
    </row>
    <row r="60" customFormat="false" ht="15" hidden="false" customHeight="true" outlineLevel="0" collapsed="false">
      <c r="A60" s="43"/>
      <c r="B60" s="43"/>
      <c r="C60" s="43"/>
      <c r="D60" s="44" t="s">
        <v>58</v>
      </c>
      <c r="E60" s="43"/>
      <c r="F60" s="45" t="n">
        <f aca="false">SUM(F47:F58)</f>
        <v>0</v>
      </c>
      <c r="G60" s="17"/>
      <c r="H60" s="17"/>
      <c r="I60" s="17"/>
      <c r="J60" s="17"/>
      <c r="K60" s="17"/>
      <c r="L60" s="17"/>
    </row>
    <row r="61" customFormat="false" ht="15" hidden="false" customHeight="true" outlineLevel="0" collapsed="false">
      <c r="A61" s="17"/>
      <c r="B61" s="17"/>
      <c r="C61" s="17"/>
      <c r="D61" s="17"/>
      <c r="E61" s="17"/>
      <c r="F61" s="17"/>
      <c r="G61" s="17"/>
      <c r="H61" s="17"/>
      <c r="I61" s="17"/>
      <c r="J61" s="17"/>
      <c r="K61" s="17"/>
      <c r="L61" s="17"/>
    </row>
    <row r="62" customFormat="false" ht="15" hidden="false" customHeight="true" outlineLevel="0" collapsed="false">
      <c r="A62" s="19" t="s">
        <v>59</v>
      </c>
      <c r="B62" s="17"/>
      <c r="C62" s="17"/>
      <c r="D62" s="17"/>
      <c r="E62" s="17"/>
      <c r="F62" s="17"/>
      <c r="G62" s="17"/>
      <c r="H62" s="17"/>
      <c r="I62" s="17"/>
      <c r="J62" s="17"/>
      <c r="K62" s="17"/>
      <c r="L62" s="17"/>
    </row>
    <row r="63" customFormat="false" ht="54.75" hidden="false" customHeight="true" outlineLevel="0" collapsed="false">
      <c r="A63" s="46" t="s">
        <v>185</v>
      </c>
      <c r="B63" s="46"/>
      <c r="C63" s="46"/>
      <c r="D63" s="46"/>
      <c r="E63" s="46"/>
      <c r="F63" s="46"/>
      <c r="G63" s="17"/>
      <c r="H63" s="17"/>
      <c r="I63" s="17"/>
      <c r="J63" s="17"/>
      <c r="K63" s="17"/>
      <c r="L63" s="17"/>
    </row>
    <row r="64" customFormat="false" ht="54.75" hidden="false" customHeight="true" outlineLevel="0" collapsed="false">
      <c r="A64" s="46" t="s">
        <v>186</v>
      </c>
      <c r="B64" s="46"/>
      <c r="C64" s="46"/>
      <c r="D64" s="46"/>
      <c r="E64" s="46"/>
      <c r="F64" s="46"/>
      <c r="G64" s="17"/>
      <c r="H64" s="17"/>
      <c r="I64" s="17"/>
      <c r="J64" s="17"/>
      <c r="K64" s="17"/>
      <c r="L64" s="17"/>
    </row>
    <row r="65" customFormat="false" ht="54.75" hidden="false" customHeight="true" outlineLevel="0" collapsed="false">
      <c r="A65" s="46" t="s">
        <v>187</v>
      </c>
      <c r="B65" s="46"/>
      <c r="C65" s="46"/>
      <c r="D65" s="46"/>
      <c r="E65" s="46"/>
      <c r="F65" s="46"/>
      <c r="G65" s="17"/>
      <c r="H65" s="17"/>
      <c r="I65" s="17"/>
      <c r="J65" s="17"/>
      <c r="K65" s="17"/>
      <c r="L65" s="17"/>
    </row>
    <row r="66" customFormat="false" ht="15" hidden="false" customHeight="true" outlineLevel="0" collapsed="false">
      <c r="A66" s="46" t="s">
        <v>188</v>
      </c>
      <c r="B66" s="46"/>
      <c r="C66" s="46"/>
      <c r="D66" s="46"/>
      <c r="E66" s="46"/>
      <c r="F66" s="46"/>
      <c r="G66" s="17"/>
      <c r="H66" s="17"/>
      <c r="I66" s="17"/>
      <c r="J66" s="17"/>
      <c r="K66" s="17"/>
      <c r="L66" s="17"/>
    </row>
  </sheetData>
  <sheetProtection sheet="true" formatCells="false" formatColumns="false" formatRows="false" insertColumns="false" insertRows="false" deleteColumns="false" deleteRows="false" sort="false" autoFilter="false"/>
  <mergeCells count="11">
    <mergeCell ref="A1:F1"/>
    <mergeCell ref="A2:F2"/>
    <mergeCell ref="A3:F3"/>
    <mergeCell ref="A25:F25"/>
    <mergeCell ref="A44:F44"/>
    <mergeCell ref="B46:C46"/>
    <mergeCell ref="D46:E46"/>
    <mergeCell ref="A63:F63"/>
    <mergeCell ref="A64:F64"/>
    <mergeCell ref="A65:F65"/>
    <mergeCell ref="A66:F66"/>
  </mergeCells>
  <dataValidations count="4">
    <dataValidation allowBlank="true" error="Siyahıdan fəaliyyət növünü seçin." errorStyle="stop" errorTitle="Yanlış giriş" operator="between" prompt="Fəaliyyət növünü siyahıdan seçin" promptTitle="Fəaliyyət növü" showDropDown="false" showErrorMessage="false" showInputMessage="false" sqref="B6:B20" type="list">
      <formula1>$H$6:$H$14</formula1>
      <formula2>0</formula2>
    </dataValidation>
    <dataValidation allowBlank="true" error="Siyahıdan zonanı seçin." errorStyle="stop" errorTitle="Yanlış giriş" operator="between" prompt="Zonanı siyahıdan seçin" promptTitle="Zona" showDropDown="false" showErrorMessage="false" showInputMessage="false" sqref="C6:C20" type="list">
      <formula1>$K$6:$K$9</formula1>
      <formula2>0</formula2>
    </dataValidation>
    <dataValidation allowBlank="true" errorStyle="stop" operator="between" showDropDown="false" showErrorMessage="false" showInputMessage="false" sqref="E6:E20" type="list">
      <formula1>"Ay,Rüb,Yarımil,İl"</formula1>
      <formula2>0</formula2>
    </dataValidation>
    <dataValidation allowBlank="true" errorStyle="stop" operator="between" showDropDown="false" showErrorMessage="false" showInputMessage="false" sqref="B28:B39" type="list">
      <formula1>"Mərc operatoru,Mərc satıcısı,Lotereya təşkilatçısı,Lotereya bileti satıcısı"</formula1>
      <formula2>0</formula2>
    </dataValidation>
  </dataValidations>
  <printOptions headings="false" gridLines="false" gridLinesSet="true" horizontalCentered="false" verticalCentered="false"/>
  <pageMargins left="0.35" right="0.35" top="0.5" bottom="0.5" header="0.511811023622047" footer="0.2"/>
  <pageSetup paperSize="9" scale="100" fitToWidth="1" fitToHeight="0" pageOrder="downThenOver" orientation="portrait" blackAndWhite="false" draft="false" cellComments="none" horizontalDpi="300" verticalDpi="300" copies="1"/>
  <headerFooter differentFirst="false" differentOddEven="false">
    <oddHeader/>
    <oddFooter>&amp;CSəhifə &amp;P / &amp;N&amp;RHazırlanma tarixi: 01.08.2026</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2026-08-01T17:20:22Z</dcterms:created>
  <dc:creator>openpyxl</dc:creator>
  <dc:description/>
  <dc:language>en-US</dc:language>
  <cp:lastModifiedBy/>
  <dcterms:modified xsi:type="dcterms:W3CDTF">2026-10-22T18:43:07Z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