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esablama" sheetId="1" state="visible" r:id="rId3"/>
    <sheet name="Parametrlər" sheetId="2" state="visible" r:id="rId4"/>
    <sheet name="Bayram günləri" sheetId="3" state="visible" r:id="rId5"/>
    <sheet name="Ödənişlərin siyahısı" sheetId="4" state="visible" r:id="rId6"/>
    <sheet name="Qeydlər"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<sst xmlns="http://schemas.openxmlformats.org/spreadsheetml/2006/main" count="392" uniqueCount="220">
  <si>
    <t xml:space="preserve">MƏZUNİYYƏT HAQQININ HESABLANMASI</t>
  </si>
  <si>
    <t xml:space="preserve">Əmək Məcəlləsi: maddələr 111, 114.6, 140 · Nazirlər Kabinetinin 137 nömrəli Qərarı · Vergi Məcəlləsi və sığorta qanunları (2026) · Maddələr e-qanun.az ilə yoxlanılıb: 28.10.2026</t>
  </si>
  <si>
    <t xml:space="preserve">Doldurulmalı xanalar qalın çərçivədədir və yanında «daxil edin» yazılıb. Qalan xanalar avtomatik hesablanır. Nümunə rəqəmlər göstərmək üçündür — öz məlumatlarınızla əvəz edin.</t>
  </si>
  <si>
    <t xml:space="preserve">1. İŞÇİ VƏ MƏZUNİYYƏT</t>
  </si>
  <si>
    <t xml:space="preserve">İşçinin adı</t>
  </si>
  <si>
    <t xml:space="preserve">Nümunə: Məmmədov Əli</t>
  </si>
  <si>
    <t xml:space="preserve">← daxil edin</t>
  </si>
  <si>
    <t xml:space="preserve">Vəzifəsi</t>
  </si>
  <si>
    <t xml:space="preserve">Mühasib</t>
  </si>
  <si>
    <t xml:space="preserve">İşə qəbul tarixi</t>
  </si>
  <si>
    <t xml:space="preserve">← daxil edin — 12 aydan az işləyənlərdə ayların seçilməsi buna əsaslanır (ƏM 140.2)</t>
  </si>
  <si>
    <t xml:space="preserve">Məzuniyyətin başlama tarixi</t>
  </si>
  <si>
    <t xml:space="preserve">Məzuniyyət günlərinin sayı (təqvim günü)</t>
  </si>
  <si>
    <t xml:space="preserve">← daxil edin — bayram günləri daxil edilmədən (əsas məzuniyyət azı 21 gün, ƏM 114; əlavə məzuniyyətlər ayrıca)</t>
  </si>
  <si>
    <t xml:space="preserve">Sonuncu əmək haqqı: əmək müqaviləsi üzrə cari aylıq əmək haqqı</t>
  </si>
  <si>
    <t xml:space="preserve">← daxil edin — müqavilədə göstərilən tam aylıq məbləğ; müqavilədə olmayan mükafatlar daxil deyil (ƏM 111.1)</t>
  </si>
  <si>
    <t xml:space="preserve">Məzuniyyətə düşən qeyri-iş bayram günləri</t>
  </si>
  <si>
    <t xml:space="preserve">avtomatik — «Bayram günləri» vərəqindən (ƏM 114.6): bu günlər ödənilmir, məzuniyyət uzadılır</t>
  </si>
  <si>
    <t xml:space="preserve">Məzuniyyətin son günü</t>
  </si>
  <si>
    <t xml:space="preserve">avtomatik — bayram günləri qədər uzadılıb</t>
  </si>
  <si>
    <t xml:space="preserve">İşə çıxma günü</t>
  </si>
  <si>
    <t xml:space="preserve">avtomatik — həftəsonu və ya bayrama düşərsə, növbəti iş günü işə çıxılır</t>
  </si>
  <si>
    <t xml:space="preserve">Hesablama dövrü</t>
  </si>
  <si>
    <t xml:space="preserve">avtomatik — məzuniyyətin verildiyi aydan əvvəlki 12 təqvim ayı (ƏM 140.1)</t>
  </si>
  <si>
    <t xml:space="preserve">İlk tam işlənmiş ay</t>
  </si>
  <si>
    <t xml:space="preserve">avtomatik — işə ayın 1-dən sonra qəbul olunubsa, həmin ay natamamdır və götürülmür (ƏM 140.2)</t>
  </si>
  <si>
    <t xml:space="preserve">2. SON 12 AY ÜZRƏ ƏMƏK HAQQI</t>
  </si>
  <si>
    <t xml:space="preserve">Status: «Tam işlənib» — adi ay. «Əvəz edilməli» — qismən ödənişli sosial məzuniyyət, işçinin təşəbbüsü olmadan ödənişsiz məzuniyyət və ya işçinin təqsiri olmadan boşdayanma olan ay: F sütununa yaxın tam işlənmiş ayın məbləğini yazın (ƏM 140.1). «Öz təşəbbüsü ilə ödənişsiz» — işçinin öz ərizəsi ilə ödənişsiz məzuniyyət: ay olduğu kimi, faktiki məbləğlə hesablanır. Xəstəlik vərəqəsi olan ayda müavinəti də əmək haqqına əlavə edin. Təshih əmsalı yalnız müəssisədə maaşların kütləvi artırıldığı hallarda 1-dən fərqli olur (137 nömrəli Qərar, 2 nömrəli əlavə).</t>
  </si>
  <si>
    <t xml:space="preserve">Ay</t>
  </si>
  <si>
    <t xml:space="preserve">Daxil edilir?</t>
  </si>
  <si>
    <t xml:space="preserve">Əmək haqqı və nəzərə alınan ödənişlər, ₼</t>
  </si>
  <si>
    <t xml:space="preserve">Status</t>
  </si>
  <si>
    <t xml:space="preserve">Əvəz edən ayın məbləği, ₼</t>
  </si>
  <si>
    <t xml:space="preserve">Təshih əmsalı</t>
  </si>
  <si>
    <t xml:space="preserve">Hesablamaya düşən məbləğ, ₼</t>
  </si>
  <si>
    <t xml:space="preserve">Qeyd / yoxlama</t>
  </si>
  <si>
    <t xml:space="preserve">Tam işlənib</t>
  </si>
  <si>
    <t xml:space="preserve">Cəmi (12 ay üzrə, təshih edilmiş)</t>
  </si>
  <si>
    <t xml:space="preserve">3. HESABLAMA</t>
  </si>
  <si>
    <t xml:space="preserve">Hesablamaya daxil edilən ayların sayı</t>
  </si>
  <si>
    <t xml:space="preserve">12 ay işləyəndə 12, az işləyəndə faktiki tam aylar (ƏM 140.2)</t>
  </si>
  <si>
    <t xml:space="preserve">Orta aylıq əmək haqqı</t>
  </si>
  <si>
    <t xml:space="preserve">cəmi / ay sayı (ƏM 140.3)</t>
  </si>
  <si>
    <t xml:space="preserve">Orta gündəlik əmək haqqı</t>
  </si>
  <si>
    <t xml:space="preserve">orta aylıq / 30,4 (ƏM 140.3)</t>
  </si>
  <si>
    <t xml:space="preserve">A. 12 aylıq orta əmək haqqı ilə</t>
  </si>
  <si>
    <t xml:space="preserve">orta gündəlik × məzuniyyət günləri</t>
  </si>
  <si>
    <t xml:space="preserve">Sonuncu əmək haqqı ilə müqayisə (ƏM 111.1): məzuniyyət haqqı əmək müqaviləsi üzrə cari əmək haqqından az olmamalıdır — işçi həmin günlərdə işləsəydi alacağından az olmamalıdır. 5 günlük iş həftəsi, iş günləri «Bayram günləri» vərəqinə görə.</t>
  </si>
  <si>
    <t xml:space="preserve">Məzuniyyət: başlanğıc</t>
  </si>
  <si>
    <t xml:space="preserve">Məzuniyyət: son</t>
  </si>
  <si>
    <t xml:space="preserve">Məzuniyyətə düşən iş günləri</t>
  </si>
  <si>
    <t xml:space="preserve">Ayın iş günləri</t>
  </si>
  <si>
    <t xml:space="preserve">İşləsəydi alacağı, ₼</t>
  </si>
  <si>
    <t xml:space="preserve">B. Sonuncu əmək haqqı ilə: işləsəydi alacağı</t>
  </si>
  <si>
    <t xml:space="preserve">müqavilə maaşı × məzuniyyətə düşən iş günləri / ayın iş günləri</t>
  </si>
  <si>
    <t xml:space="preserve">C. Sonuncu əmək haqqı ilə: 30,4 əsasında</t>
  </si>
  <si>
    <t xml:space="preserve">alternativ şərh: müqavilə maaşı / 30,4 × məzuniyyət günləri</t>
  </si>
  <si>
    <t xml:space="preserve">4. NƏTİCƏ</t>
  </si>
  <si>
    <t xml:space="preserve">HESABLANMIŞ MƏZUNİYYƏT HAQQI (vergilərdən əvvəl), ₼</t>
  </si>
  <si>
    <t xml:space="preserve">A, B və C-dən ən böyüyü — işçinin hüququ heç bir şərhdə azalmır</t>
  </si>
  <si>
    <t xml:space="preserve">Müqayisə üçün: bayram günləri də ödənilsəydi</t>
  </si>
  <si>
    <t xml:space="preserve">köhnə yanaşma — qanuna ziddir (ƏM 114.6), yalnız fərqi görmək üçündür</t>
  </si>
  <si>
    <t xml:space="preserve">Ödəniş müddəti</t>
  </si>
  <si>
    <t xml:space="preserve">məzuniyyət başlanmasına ən geci 3 gün qalmış (ƏM 140.5)</t>
  </si>
  <si>
    <t xml:space="preserve">5. TUTULMALAR VƏ ƏLİNƏ ÇATAN MƏBLƏĞ</t>
  </si>
  <si>
    <t xml:space="preserve">Məzuniyyət haqqı ödənildiyi ayın digər əmək haqqı ilə birlikdə vergiyə cəlb olunur. Ona görə tutulmalar ayın ümumi gəlirindən hesablanır və məzuniyyət haqqına düşən hissə fərq kimi göstərilir.</t>
  </si>
  <si>
    <t xml:space="preserve">Sektor</t>
  </si>
  <si>
    <t xml:space="preserve">Özəl (qeyri-neft-qaz)</t>
  </si>
  <si>
    <t xml:space="preserve">Əsas iş yeri</t>
  </si>
  <si>
    <t xml:space="preserve">Bəli</t>
  </si>
  <si>
    <t xml:space="preserve">Vergi güzəşti, ₼ (0, 50, 100, 200, 400, 800)</t>
  </si>
  <si>
    <t xml:space="preserve">← daxil edin — VM 102; yalnız əsas iş yerində</t>
  </si>
  <si>
    <t xml:space="preserve">Ödəniş ayında digər hesablanmış əmək haqqı, ₼</t>
  </si>
  <si>
    <t xml:space="preserve">← daxil edin — həmin ayda işlənmiş günlərə görə maaş, mükafat və s.</t>
  </si>
  <si>
    <t xml:space="preserve">Vergi ili</t>
  </si>
  <si>
    <t xml:space="preserve">ödəniş tarixinin ili</t>
  </si>
  <si>
    <t xml:space="preserve">Göstərici</t>
  </si>
  <si>
    <t xml:space="preserve">Ayın ümumi gəliri</t>
  </si>
  <si>
    <t xml:space="preserve">Yalnız digər gəlir</t>
  </si>
  <si>
    <t xml:space="preserve">Məzuniyyət haqqına düşən</t>
  </si>
  <si>
    <t xml:space="preserve">Hesablanmış gəlir</t>
  </si>
  <si>
    <t xml:space="preserve">200 ₼ azadolma</t>
  </si>
  <si>
    <t xml:space="preserve">Vergiyə cəlb olunan gəlir</t>
  </si>
  <si>
    <t xml:space="preserve">Gəlir vergisi</t>
  </si>
  <si>
    <t xml:space="preserve">Sosial sığorta (DSMF), işçi</t>
  </si>
  <si>
    <t xml:space="preserve">İşsizlikdən sığorta, işçi</t>
  </si>
  <si>
    <t xml:space="preserve">İcbari tibbi sığorta, işçi</t>
  </si>
  <si>
    <t xml:space="preserve">Cəmi tutulmalar</t>
  </si>
  <si>
    <t xml:space="preserve">ƏLİNƏ ÇATAN</t>
  </si>
  <si>
    <t xml:space="preserve">İşəgötürənin ödənişləri</t>
  </si>
  <si>
    <t xml:space="preserve">DSMF, işəgötürən</t>
  </si>
  <si>
    <t xml:space="preserve">İşsizlikdən sığorta, işəgötürən</t>
  </si>
  <si>
    <t xml:space="preserve">İcbari tibbi sığorta, işəgötürən</t>
  </si>
  <si>
    <t xml:space="preserve">İşəgötürənin ümumi xərci</t>
  </si>
  <si>
    <t xml:space="preserve">MƏZUNİYYƏT HAQQINDAN ƏLİNƏ ÇATAN, ₼</t>
  </si>
  <si>
    <t xml:space="preserve">Vergi dərəcələri «Parametrlər» vərəqindədir. Hesablama məlumat xarakterlidir; vergi güzəştləri və xüsusi hallar üzrə sənədlərlə yoxlayın. Hazırlayan: Meridian Tax Partners · meridiantax.az · 070 598 13 33.</t>
  </si>
  <si>
    <t xml:space="preserve">PARAMETRLƏR (vergi və sığorta dərəcələri)</t>
  </si>
  <si>
    <t xml:space="preserve">Dərəcələr saytımızdakı əməkhaqqı kalkulyatoru ilə eynidir (Vergi Məcəlləsi, «Sosial sığorta haqqında», «İşsizlikdən sığorta haqqında», «Tibbi sığorta haqqında» qanunlar, 2026). Qanun dəyişərsə, yalnız bu vərəqi yeniləyin.</t>
  </si>
  <si>
    <t xml:space="preserve">Dəyər</t>
  </si>
  <si>
    <t xml:space="preserve">Mənbə</t>
  </si>
  <si>
    <t xml:space="preserve">Ay üzrə orta təqvim günlərinin sayı</t>
  </si>
  <si>
    <t xml:space="preserve">Əmək Məcəlləsi, maddə 140.3</t>
  </si>
  <si>
    <t xml:space="preserve">Gəlir vergisindən azad məbləğ (əsas iş yeri, gəlir 2 500 ₼-dək)</t>
  </si>
  <si>
    <t xml:space="preserve">VM 102.1.6</t>
  </si>
  <si>
    <t xml:space="preserve">200 ₼ azadolmanın tətbiq olunduğu gəlir həddi</t>
  </si>
  <si>
    <t xml:space="preserve">Özəl sektor: 2 500 ₼-dək hissəyə gəlir vergisi — 2026</t>
  </si>
  <si>
    <t xml:space="preserve">VM 101 (qeyri-neft-qaz özəl sektor)</t>
  </si>
  <si>
    <t xml:space="preserve">Özəl sektor: 2 500 ₼-dək hissəyə gəlir vergisi — 2027</t>
  </si>
  <si>
    <t xml:space="preserve">VM 101</t>
  </si>
  <si>
    <t xml:space="preserve">Özəl sektor: 2 500 ₼-dək hissəyə gəlir vergisi — 2028</t>
  </si>
  <si>
    <t xml:space="preserve">Özəl sektor: 2 500–8 000 ₼ hissəyə</t>
  </si>
  <si>
    <t xml:space="preserve">Özəl sektor: 8 000 ₼-dan çox hissəyə</t>
  </si>
  <si>
    <t xml:space="preserve">Dövlət və neft-qaz sektoru: 2 500 ₼-dək</t>
  </si>
  <si>
    <t xml:space="preserve">VM 101.1</t>
  </si>
  <si>
    <t xml:space="preserve">Dövlət və neft-qaz sektoru: 2 500 ₼-dan çox hissəyə</t>
  </si>
  <si>
    <t xml:space="preserve">DSMF işçi: 200 ₼-dək (özəl)</t>
  </si>
  <si>
    <t xml:space="preserve">«Sosial sığorta haqqında» Qanun</t>
  </si>
  <si>
    <t xml:space="preserve">DSMF işçi: 200 ₼-dan çox hissə (özəl)</t>
  </si>
  <si>
    <t xml:space="preserve">DSMF işçi (dövlət və neft-qaz)</t>
  </si>
  <si>
    <t xml:space="preserve">İşsizlikdən sığorta (işçi və işəgötürən, ayrıca)</t>
  </si>
  <si>
    <t xml:space="preserve">«İşsizlikdən sığorta haqqında» Qanun</t>
  </si>
  <si>
    <t xml:space="preserve">İcbari tibbi sığorta: hədd daxilində</t>
  </si>
  <si>
    <t xml:space="preserve">«Tibbi sığorta haqqında» Qanun</t>
  </si>
  <si>
    <t xml:space="preserve">İcbari tibbi sığorta: həddən artıq hissə</t>
  </si>
  <si>
    <t xml:space="preserve">Tibbi sığorta həddi — özəl sektor</t>
  </si>
  <si>
    <t xml:space="preserve">Tibbi sığorta həddi — dövlət və neft-qaz</t>
  </si>
  <si>
    <t xml:space="preserve">DSMF işəgötürən: 200 ₼-dək (özəl)</t>
  </si>
  <si>
    <t xml:space="preserve">DSMF işəgötürən: 200–8 000 ₼ hissə (özəl)</t>
  </si>
  <si>
    <t xml:space="preserve">DSMF işəgötürən: 8 000 ₼-dan çox hissə (özəl)</t>
  </si>
  <si>
    <t xml:space="preserve">DSMF işəgötürən (dövlət və neft-qaz)</t>
  </si>
  <si>
    <t xml:space="preserve">İŞ GÜNÜ HESAB EDİLMƏYƏN BAYRAM GÜNLƏRİ, ÜMUMXALQ HÜZN GÜNÜ VƏ SƏSVERMƏ GÜNLƏRİ</t>
  </si>
  <si>
    <t xml:space="preserve">«Bayram / hüzn / səsvermə» günləri məzuniyyətə düşdükdə məzuniyyət günü sayılmır, ödənilmir və məzuniyyət onların sayı qədər uzadılır (ƏM 114.6). «Köçürülmüş istirahət günləri» məzuniyyəti uzatmır (adi istirahət günü kimi məzuniyyətə daxildir), lakin iş günü olmadığı üçün «işləsəydi alacağı» müqayisəsində nəzərə alınır. Seçki elan olunduqda səsvermə gününü boş sətirlərə əlavə edin. 5 günlük iş həftəsi üçündür.</t>
  </si>
  <si>
    <t xml:space="preserve">Tarix</t>
  </si>
  <si>
    <t xml:space="preserve">Gün</t>
  </si>
  <si>
    <t xml:space="preserve">Növ</t>
  </si>
  <si>
    <t xml:space="preserve">Kömək: məzuniyyəti uzadan</t>
  </si>
  <si>
    <t xml:space="preserve">Kömək: iş günü deyil</t>
  </si>
  <si>
    <t xml:space="preserve">Yeni il bayramı</t>
  </si>
  <si>
    <t xml:space="preserve">Bayram / hüzn / səsvermə</t>
  </si>
  <si>
    <t xml:space="preserve">Əmək Məcəlləsi, maddə 105–106</t>
  </si>
  <si>
    <t xml:space="preserve">Ümumxalq hüzn günü</t>
  </si>
  <si>
    <t xml:space="preserve">Qadınlar günü</t>
  </si>
  <si>
    <t xml:space="preserve">Köçürülmüş istirahət günü</t>
  </si>
  <si>
    <t xml:space="preserve">Köçürülmüş istirahət günü — 2026-cı il istehsalat təqvimi (ƏM 105.5, 105.6)</t>
  </si>
  <si>
    <t xml:space="preserve">Novruz bayramı</t>
  </si>
  <si>
    <t xml:space="preserve">Təsdiqlənib (ƏM 105, 106; NK-nin 02.12.2025 tarixli 362 nömrəli qərarı)</t>
  </si>
  <si>
    <t xml:space="preserve">Ramazan bayramı (Novruzla üst-üstə düşür)</t>
  </si>
  <si>
    <t xml:space="preserve">Faşizm üzərində qələbə günü</t>
  </si>
  <si>
    <t xml:space="preserve">Qurban bayramı</t>
  </si>
  <si>
    <t xml:space="preserve">Qurban bayramı (Müstəqillik Günü ilə üst-üstə düşür)</t>
  </si>
  <si>
    <t xml:space="preserve">Müstəqillik Günü</t>
  </si>
  <si>
    <t xml:space="preserve">Milli qurtuluş günü</t>
  </si>
  <si>
    <t xml:space="preserve">Silahlı Qüvvələr günü</t>
  </si>
  <si>
    <t xml:space="preserve">Zəfər Günü</t>
  </si>
  <si>
    <t xml:space="preserve">Dövlət bayrağı günü</t>
  </si>
  <si>
    <t xml:space="preserve">Dünya azərbaycanlılarının həmrəyliyi günü</t>
  </si>
  <si>
    <t xml:space="preserve">GÖZLƏNİLƏN — ƏM 105.5–105.6 qaydası ilə hesablanıb; rəsmi təqvim elan olunduqdan sonra yoxlayın</t>
  </si>
  <si>
    <t xml:space="preserve">Ramazan bayramı</t>
  </si>
  <si>
    <t xml:space="preserve">GÖZLƏNİLƏN TARİX — Nazirlər Kabineti dekabr 2026-da elan edəcək, elan olunduqdan sonra yoxlayın</t>
  </si>
  <si>
    <t xml:space="preserve">(boş sətirlər — səsvermə günləri və yeni il üçün)</t>
  </si>
  <si>
    <t xml:space="preserve">MƏZUNİYYƏT HAQQI HESABLANARKƏN NƏZƏRƏ ALINAN/ALINMAYAN ÖDƏNİŞLƏR</t>
  </si>
  <si>
    <t xml:space="preserve">Mənbə: Nazirlər Kabinetinin 25.08.1999-cu il tarixli 137 nömrəli Qərarı, 1 nömrəli əlavə.</t>
  </si>
  <si>
    <t xml:space="preserve">NƏZƏRƏ ALINAN ÖDƏNİŞLƏR</t>
  </si>
  <si>
    <t xml:space="preserve">NƏZƏRƏ ALINMAYAN ÖDƏNİŞLƏR</t>
  </si>
  <si>
    <t xml:space="preserve">• Faktiki işlənmiş vaxt üzrə tarif (vəzifə) maaşı</t>
  </si>
  <si>
    <t xml:space="preserve">• Birdəfəlik əlavə mükafatlar (yubiley, bayram, ad günü və s. münasibətilə)</t>
  </si>
  <si>
    <t xml:space="preserve">• Qüvvədə olan əməyin ödənilməsi sistemləri üzrə mükafatlar (kollektiv və fərdi)</t>
  </si>
  <si>
    <t xml:space="preserve">• İşçinin öz vəzifəsinə aid olmayan ayrı-ayrı tapşırıqlara görə ödəmələr</t>
  </si>
  <si>
    <t xml:space="preserve">• Kompensasiya və həvəsləndirici xarakterli daimi əmsallar və əlavələr (ağır/zərərli iş şəraiti, gecə vaxtı iş, çoxnövbəli rejim, elmi dərəcə, fəxri ad, xidmət stajı və s. görə)</t>
  </si>
  <si>
    <t xml:space="preserve">• Əmək alətləri və digər əşyaların amortizasiyasına görə pul əvəzi</t>
  </si>
  <si>
    <t xml:space="preserve">• Uşağın yedizdirilməsi üçün fasilələrin ödənilməsi</t>
  </si>
  <si>
    <t xml:space="preserve">• Maddi yardım şəklində ödənişlər</t>
  </si>
  <si>
    <t xml:space="preserve">• Səhra, susuz və yüksək dağlıq yerlərdə əmsallar üzrə əlavələr</t>
  </si>
  <si>
    <t xml:space="preserve">• Ezamiyyət ödəmələri, çöl xərcləri, gediş-gəliş/gəzəri xarakterli əlavələr, növbə metodu ilə işə görə əlavələr</t>
  </si>
  <si>
    <t xml:space="preserve">• İş vaxtından artıq iş saatlarının ödənilməsi</t>
  </si>
  <si>
    <t xml:space="preserve">• Pulsuz mənzil, kommunal, yanacaq, nəqliyyat bileti dəyəri və ya kompensasiyası</t>
  </si>
  <si>
    <t xml:space="preserve">• İstirahət, bayram və ümumxalq hüzn günlərində işə görə ödəniş</t>
  </si>
  <si>
    <t xml:space="preserve">• İş paltarı, iş ayaqqabısı, fərdi mühafizə vasitələri, sabun, süd və s. dəyəri</t>
  </si>
  <si>
    <t xml:space="preserve">• İşçinin təqsiri olmadan boşdayanma, zay məhsul və s. görə ödəmələr</t>
  </si>
  <si>
    <t xml:space="preserve">• Pulsuz/güzəştli qidaların dəyəri</t>
  </si>
  <si>
    <t xml:space="preserve">• Müvəqqəti əvəzetməyə görə ödəmə</t>
  </si>
  <si>
    <t xml:space="preserve">• Sanatoriya-kurort və istirahət evi yollayışlarının dəyəri</t>
  </si>
  <si>
    <t xml:space="preserve">• Orta əməkhaqqının saxlanıldığı digər qanuni hallar (iş yeri, əvvəlki-yeni əməkhaqqı fərqi və s.)</t>
  </si>
  <si>
    <t xml:space="preserve">• Başqa əraziyə köçmə ilə bağlı mənzil kirayəsi/əmlak daşınması xərcləri</t>
  </si>
  <si>
    <t xml:space="preserve">• Məcburi işburaxma dövrünün ödənilməsi</t>
  </si>
  <si>
    <t xml:space="preserve">• İstehsalatdan ayrılmaqla təhsil alanlara ödənilən təqaüdlər</t>
  </si>
  <si>
    <t xml:space="preserve">• Əmək, təhsil və yaradıcılıq məzuniyyəti dövründə saxlanılan orta əməkhaqqı</t>
  </si>
  <si>
    <t xml:space="preserve">• Yarış, baxış və müsabiqə qaliblərinə pul mükafatları</t>
  </si>
  <si>
    <t xml:space="preserve">• Əmək qabiliyyətinin müvəqqəti itirilməsinə, hamiləlik və doğuma görə müavinətlər</t>
  </si>
  <si>
    <t xml:space="preserve">• Gənc mütəxəssislərə təhsil bitirdikdən sonrakı məzuniyyətə görə müavinətlər</t>
  </si>
  <si>
    <t xml:space="preserve">• Ədəbiyyat qonorarı fondlarından qonorarlar; daimi müəlliflik/artist qonorarları</t>
  </si>
  <si>
    <t xml:space="preserve">• Mülki-hüquqi müqavilələr üzrə işlərə görə ödəmələr</t>
  </si>
  <si>
    <t xml:space="preserve">• İstifadə edilməmiş əmək məzuniyyətinə görə kompensasiya</t>
  </si>
  <si>
    <t xml:space="preserve">Diqqət: xəstəlik vərəqəsi üzrə müavinət və hamiləliyə və doğuma görə müavinət NƏZƏRƏ ALINAN ödənişlərdir. Belə ayın məbləğinə həmin ayın əmək haqqı ilə birlikdə müavinəti də yazın.</t>
  </si>
  <si>
    <t xml:space="preserve">KÜTLƏVİ MAAŞ ARTIMI HALINDA ƏMSALLAŞDIRMA (2 nömrəli əlavə)</t>
  </si>
  <si>
    <t xml:space="preserve">Orta aylıq əmək haqqı = [(ƏN1×K1 + ƏN2×K2 + ...) + ƏN] / N ,  burada: ƏN1, ƏN2... — sonuncu kütləvi artırılmadan əvvəlki ayrı-ayrı artım dövrlərində əmək haqqının cəmi; ƏN — sonuncu kütləvi artırılmadan sonrakı aylar üzrə əmək haqqının cəmi; K1, K2... — sonuncu kütləvi artımdan sonrakı tarif (vəzifə) maaşının əvvəlki dövrlərdəki tarif maaşına nisbətindən alınan təshih əmsalları; N — hesablamaya daxil edilən ayların sayı. Yalnız müəssisədə tarif maaşlarının kütləvi (bütün işçilər üçün ümumi) artırıldığı hallarda tətbiq edilir, fərdi məvacib artımına aid deyil.</t>
  </si>
  <si>
    <t xml:space="preserve">QEYDLƏR VƏ MƏNBƏLƏR</t>
  </si>
  <si>
    <t xml:space="preserve">Əvvəlki versiyadan düzəlişlər</t>
  </si>
  <si>
    <t xml:space="preserve">1. Bayram günləri: məzuniyyətə düşən qeyri-iş bayram günləri, ümumxalq hüzn günü və səsvermə günü artıq ödənilmir, məzuniyyət onların sayı qədər avtomatik uzadılır (ƏM 114.6, 2026-cı ilin yanvarından yeni redaksiya). Əvvəl bu günlər də ödənilirdi.</t>
  </si>
  <si>
    <t xml:space="preserve">2. 12 aydan az işləyən işçi: işə qəbul tarixinə görə işə qəbuldan əvvəlki aylar və natamam ilk ay avtomatik çıxarılır, bölən faktiki tam ayların sayıdır (ƏM 140.2). Əvvəl boş aylar 12-yə bölünürdü.</t>
  </si>
  <si>
    <t xml:space="preserve">3. Aylar məzuniyyətin başlama tarixindən avtomatik müəyyən edilir: məzuniyyətin verildiyi aydan əvvəlki 12 təqvim ayı (ƏM 140.1).</t>
  </si>
  <si>
    <t xml:space="preserve">4. «Əvəz edilməli» aylarda əvəz edən ayın məbləği ayrıca sütunda yazılır, ilkin məbləğ görünür qalır; boş qalarsa, xəbərdarlıq çıxır.</t>
  </si>
  <si>
    <t xml:space="preserve">5. «Sonuncu əmək haqqı» bir yerdə daxil edilir (müqavilə üzrə maaş) və 111.1-ci maddə üzrə iki üsulla müqayisə olunur: işləsəydi alacağı (iş günləri üzrə) və 30,4 əsasında. Köhnə faylda yalnız ikincisi var idi.</t>
  </si>
  <si>
    <t xml:space="preserve">6. Nəticə 2 rəqəmə qədər yuvarlaqlaşdırılır; tutulmalar və əlinə çatan məbləğ, işəgötürənin xərci əlavə olunub.</t>
  </si>
  <si>
    <t xml:space="preserve">7. Ödəniş müddəti (başlanmaya ən geci 3 gün qalmış, ƏM 140.5) göstərilir.</t>
  </si>
  <si>
    <t xml:space="preserve">Hüquqi əsaslar (e-qanun.az ilə yoxlanılıb, 28.10.2026)</t>
  </si>
  <si>
    <t xml:space="preserve">ƏM 140.1 — məzuniyyət haqqı məzuniyyətin verildiyi aydan əvvəlki 12 təqvim ayının orta əmək haqqına əsasən; qismən ödənişli sosial məzuniyyət, işçinin təşəbbüsü ilə olmayan ödənişsiz məzuniyyət və işçinin təqsiri olmadan boşdayanma ayları yaxın tam işlənən aylarla əvəz olunur.</t>
  </si>
  <si>
    <t xml:space="preserve">ƏM 140.2 — 12 aydan az işləyənin orta əmək haqqı faktiki işlədiyi tam təqvim aylarına əsasən hesablanır.</t>
  </si>
  <si>
    <t xml:space="preserve">ƏM 140.3 — 12 ayın cəmi 12-yə bölünür, alınan məbləğ 30,4-ə bölünür və məzuniyyətin təqvim günlərinə vurulur.</t>
  </si>
  <si>
    <t xml:space="preserve">ƏM 140.4 — eyni qayda istifadə edilməmiş məzuniyyətə görə kompensasiyaya da tətbiq olunur.</t>
  </si>
  <si>
    <t xml:space="preserve">ƏM 140.5 — məzuniyyət haqqı başlanmasına ən geci 3 gün qalmış ödənilir. ƏM 140.7 — qanunvericiliyə uyğun əmsallaşdırılır (137 nömrəli Qərar, 2 nömrəli əlavə).</t>
  </si>
  <si>
    <t xml:space="preserve">ƏM 111.1 — məzuniyyət dövründə sonuncu əmək haqqından az olmamaqla orta əmək haqqı saxlanılır (30.12.2025 tarixli 332-VIIQD nömrəli Qanunla, 2026-dan). «Sonuncu əmək haqqı» qüvvədə olan əmək müqaviləsində göstərilən əmək haqqıdır. Müqayisənin rəsmi metodikası dərc olunmayıb; praktikada iki şərh var: (B) işçinin məzuniyyət günlərində işləsəydi alacağı məbləğ — müqavilə maaşı × məzuniyyətə düşən iş günləri / ayın iş günləri; (C) müqavilə maaşı / 30,4 × məzuniyyət günləri. Fayl A (12 aylıq orta), B və C-dən ən böyüyünü götürür: bu, hansı şərh qəbul olunsa da, işçinin hüququnun pozulmamasını təmin edir.</t>
  </si>
  <si>
    <t xml:space="preserve">ƏM 114.6 — iş günü hesab olunmayan bayram günləri, ümumxalq hüzn günü və səsvermə günü məzuniyyət günü sayılmır, ödənilmir, məzuniyyət uzadılır; Qurban və Ramazan başqa bayramla üst-üstə düşəndə bir gün hesablanır.</t>
  </si>
  <si>
    <t xml:space="preserve">ƏM 105, 106 — iş günü hesab edilməyən bayramlar: 1–2 yanvar, 20 yanvar (hüzn günü), 8 mart, Novruz (5 gün), Ramazan (2 gün), 9 may, Qurban (2 gün), 28 may, 15 iyun, 26 iyun, 8 noyabr, 9 noyabr, 31 dekabr. 20 sentyabr, 18 oktyabr, 12 və 17 noyabr bayram olsa da iş günüdür.</t>
  </si>
  <si>
    <t xml:space="preserve">2026-cı il Novruz, Ramazan və Qurban tarixləri — Nazirlər Kabinetinin 02.12.2025 tarixli 362 nömrəli qərarı. 2027-ci il tarixləri hələ elan olunmayıb (dekabr 2026); vərəqdə gözlənilən tarixlər yazılıb, elan olunduqdan sonra yoxlayın.</t>
  </si>
  <si>
    <t xml:space="preserve">Bilinməli hallar</t>
  </si>
  <si>
    <t xml:space="preserve">— Əlavə məzuniyyətlər (staj, əmək şəraiti, uşaqlı qadınlar və s.) əsas məzuniyyətə əlavə olunur: D11-də ümumi gün sayını yazın.</t>
  </si>
  <si>
    <t xml:space="preserve">— Məzuniyyət iki aya düşsə də, haqq bir dəfəyə hesablanır və ödənilir; vergilər ödəniş ayının gəliri kimi hesablanır.</t>
  </si>
  <si>
    <t xml:space="preserve">— İstifadə edilməmiş məzuniyyətə görə kompensasiya eyni qayda ilə hesablanır (ƏM 140.4): D11-ə kompensasiya ediləcək gün sayını yazın; bu halda bayram günləri məsələsi yaranmır.</t>
  </si>
  <si>
    <t xml:space="preserve">— Xəstəlik vərəqəsi və doğuma görə müavinətlər nəzərə alınan ödənişlərdir (137 nömrəli Qərar, 1 nömrəli əlavə).</t>
  </si>
</sst>
</file>

<file path=xl/styles.xml><?xml version="1.0" encoding="utf-8"?>
<styleSheet xmlns="http://schemas.openxmlformats.org/spreadsheetml/2006/main">
  <numFmts count="11">
    <numFmt numFmtId="164" formatCode="General"/>
    <numFmt numFmtId="165" formatCode="dd\.mm\.yyyy"/>
    <numFmt numFmtId="166" formatCode="0"/>
    <numFmt numFmtId="167" formatCode="#,##0.00"/>
    <numFmt numFmtId="168" formatCode="mm\.yyyy"/>
    <numFmt numFmtId="169" formatCode="0.0000"/>
    <numFmt numFmtId="170" formatCode="General"/>
    <numFmt numFmtId="171" formatCode="d&quot;axil &quot;ed&quot;in — ə&quot;m&quot;ək kitabça&quot;s&quot;ı bu&quot;r\ad&quot;a &quot;s&quot;axlanılı&quot;rs&quot;a «Bəli»&quot;"/>
    <numFmt numFmtId="172" formatCode="#,##0.0"/>
    <numFmt numFmtId="173" formatCode="#,##0"/>
    <numFmt numFmtId="174" formatCode="0.0%"/>
  </numFmts>
  <fonts count="17">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name val="Arial"/>
      <family val="0"/>
      <charset val="1"/>
    </font>
    <font>
      <b val="true"/>
      <sz val="11.5"/>
      <name val="Arial"/>
      <family val="0"/>
      <charset val="1"/>
    </font>
    <font>
      <sz val="10"/>
      <name val="Arial"/>
      <family val="0"/>
      <charset val="1"/>
    </font>
    <font>
      <b val="true"/>
      <sz val="10"/>
      <name val="Arial"/>
      <family val="0"/>
      <charset val="1"/>
    </font>
    <font>
      <b val="true"/>
      <sz val="9.5"/>
      <name val="Arial"/>
      <family val="0"/>
      <charset val="1"/>
    </font>
    <font>
      <sz val="9.5"/>
      <name val="Arial"/>
      <family val="0"/>
      <charset val="1"/>
    </font>
    <font>
      <i val="true"/>
      <sz val="8.5"/>
      <name val="Arial"/>
      <family val="0"/>
      <charset val="1"/>
    </font>
    <font>
      <b val="true"/>
      <sz val="9"/>
      <name val="Arial"/>
      <family val="0"/>
      <charset val="1"/>
    </font>
    <font>
      <b val="true"/>
      <sz val="12"/>
      <name val="Arial"/>
      <family val="0"/>
      <charset val="1"/>
    </font>
    <font>
      <b val="true"/>
      <sz val="13"/>
      <name val="Arial"/>
      <family val="0"/>
      <charset val="1"/>
    </font>
    <font>
      <i val="true"/>
      <sz val="8"/>
      <name val="Arial"/>
      <family val="0"/>
      <charset val="1"/>
    </font>
    <font>
      <b val="true"/>
      <sz val="10.5"/>
      <name val="Arial"/>
      <family val="0"/>
      <charset val="1"/>
    </font>
  </fonts>
  <fills count="2">
    <fill>
      <patternFill patternType="none"/>
    </fill>
    <fill>
      <patternFill patternType="gray125"/>
    </fill>
  </fills>
  <borders count="4">
    <border diagonalUp="false" diagonalDown="false">
      <left/>
      <right/>
      <top/>
      <bottom/>
      <diagonal/>
    </border>
    <border diagonalUp="false" diagonalDown="false">
      <left style="medium"/>
      <right style="medium"/>
      <top style="medium"/>
      <bottom style="medium"/>
      <diagonal/>
    </border>
    <border diagonalUp="false" diagonalDown="false">
      <left style="thin">
        <color rgb="FF999999"/>
      </left>
      <right style="thin">
        <color rgb="FF999999"/>
      </right>
      <top style="thin">
        <color rgb="FF999999"/>
      </top>
      <bottom style="thin">
        <color rgb="FF999999"/>
      </bottom>
      <diagonal/>
    </border>
    <border diagonalUp="false" diagonalDown="false">
      <left/>
      <right style="thin">
        <color rgb="FF999999"/>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true">
      <alignment horizontal="left" vertical="bottom" textRotation="0" wrapText="false" indent="0" shrinkToFit="false"/>
      <protection locked="false" hidden="false"/>
    </xf>
    <xf numFmtId="164" fontId="5" fillId="0" borderId="0"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true">
      <alignment horizontal="left" vertical="bottom" textRotation="0" wrapText="false" indent="0" shrinkToFit="false"/>
      <protection locked="false" hidden="false"/>
    </xf>
    <xf numFmtId="166" fontId="8" fillId="0" borderId="1" xfId="0" applyFont="true" applyBorder="true" applyAlignment="true" applyProtection="true">
      <alignment horizontal="left" vertical="bottom" textRotation="0" wrapText="false" indent="0" shrinkToFit="false"/>
      <protection locked="false" hidden="false"/>
    </xf>
    <xf numFmtId="167" fontId="8" fillId="0" borderId="1" xfId="0" applyFont="true" applyBorder="true" applyAlignment="true" applyProtection="true">
      <alignment horizontal="left" vertical="bottom" textRotation="0" wrapText="false" indent="0" shrinkToFit="false"/>
      <protection locked="fals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0" borderId="2" xfId="0" applyFont="true" applyBorder="true" applyAlignment="false" applyProtection="false">
      <alignment horizontal="general" vertical="bottom" textRotation="0" wrapText="false" indent="0" shrinkToFit="false"/>
      <protection locked="true" hidden="false"/>
    </xf>
    <xf numFmtId="165" fontId="7"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8" fontId="7" fillId="0" borderId="2" xfId="0" applyFont="true" applyBorder="true" applyAlignment="false" applyProtection="false">
      <alignment horizontal="general" vertical="bottom" textRotation="0" wrapText="fals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8" fontId="10" fillId="0" borderId="2"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center" vertical="center" textRotation="0" wrapText="true" indent="0" shrinkToFit="false"/>
      <protection locked="true" hidden="false"/>
    </xf>
    <xf numFmtId="167" fontId="10" fillId="0" borderId="1" xfId="0" applyFont="true" applyBorder="true" applyAlignment="false" applyProtection="true">
      <alignment horizontal="general" vertical="bottom" textRotation="0" wrapText="false" indent="0" shrinkToFit="false"/>
      <protection locked="false" hidden="false"/>
    </xf>
    <xf numFmtId="164" fontId="10" fillId="0" borderId="1" xfId="0" applyFont="true" applyBorder="true" applyAlignment="false" applyProtection="true">
      <alignment horizontal="general" vertical="bottom" textRotation="0" wrapText="false" indent="0" shrinkToFit="false"/>
      <protection locked="false" hidden="false"/>
    </xf>
    <xf numFmtId="169" fontId="10" fillId="0" borderId="1" xfId="0" applyFont="true" applyBorder="true" applyAlignment="false" applyProtection="true">
      <alignment horizontal="general" vertical="bottom" textRotation="0" wrapText="false" indent="0" shrinkToFit="false"/>
      <protection locked="false" hidden="false"/>
    </xf>
    <xf numFmtId="167" fontId="10"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7" fontId="7" fillId="0" borderId="2"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8" fontId="10" fillId="0" borderId="2" xfId="0" applyFont="true" applyBorder="true" applyAlignment="true" applyProtection="false">
      <alignment horizontal="center" vertical="bottom" textRotation="0" wrapText="false" indent="0" shrinkToFit="false"/>
      <protection locked="true" hidden="false"/>
    </xf>
    <xf numFmtId="165" fontId="10" fillId="0" borderId="2" xfId="0" applyFont="true" applyBorder="true" applyAlignment="true" applyProtection="false">
      <alignment horizontal="center" vertical="bottom" textRotation="0" wrapText="false" indent="0" shrinkToFit="false"/>
      <protection locked="true" hidden="false"/>
    </xf>
    <xf numFmtId="170" fontId="10" fillId="0" borderId="2" xfId="0" applyFont="true" applyBorder="true" applyAlignment="true" applyProtection="false">
      <alignment horizontal="center" vertical="bottom" textRotation="0" wrapText="false" indent="0" shrinkToFit="false"/>
      <protection locked="true" hidden="false"/>
    </xf>
    <xf numFmtId="167" fontId="10" fillId="0" borderId="2" xfId="0" applyFont="true" applyBorder="true" applyAlignment="true" applyProtection="false">
      <alignment horizontal="center" vertical="bottom" textRotation="0" wrapText="false" indent="0" shrinkToFit="false"/>
      <protection locked="true" hidden="false"/>
    </xf>
    <xf numFmtId="164" fontId="5" fillId="0" borderId="3"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7" fontId="13" fillId="0" borderId="2" xfId="0" applyFont="true" applyBorder="true" applyAlignment="false" applyProtection="false">
      <alignment horizontal="general" vertical="bottom" textRotation="0" wrapText="false" indent="0" shrinkToFit="false"/>
      <protection locked="true" hidden="false"/>
    </xf>
    <xf numFmtId="171" fontId="8" fillId="0" borderId="1" xfId="0" applyFont="true" applyBorder="true" applyAlignment="true" applyProtection="true">
      <alignment horizontal="left" vertical="bottom" textRotation="0" wrapText="false" indent="0" shrinkToFit="false"/>
      <protection locked="fals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72" fontId="7" fillId="0" borderId="2" xfId="0" applyFont="true" applyBorder="true" applyAlignment="true" applyProtection="false">
      <alignment horizontal="general" vertical="top" textRotation="0" wrapText="true" indent="0" shrinkToFit="false"/>
      <protection locked="true" hidden="false"/>
    </xf>
    <xf numFmtId="173" fontId="7" fillId="0" borderId="2" xfId="0" applyFont="true" applyBorder="true" applyAlignment="true" applyProtection="false">
      <alignment horizontal="general" vertical="top" textRotation="0" wrapText="true" indent="0" shrinkToFit="false"/>
      <protection locked="true" hidden="false"/>
    </xf>
    <xf numFmtId="174" fontId="7" fillId="0" borderId="2"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0" fillId="0" borderId="2" xfId="0" applyFont="true" applyBorder="true" applyAlignment="true" applyProtection="false">
      <alignment horizontal="general" vertical="top" textRotation="0" wrapText="tru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5" fontId="15" fillId="0" borderId="2" xfId="0" applyFont="true" applyBorder="true" applyAlignment="true" applyProtection="false">
      <alignment horizontal="general" vertical="top" textRotation="0" wrapText="true" indent="0" shrinkToFit="false"/>
      <protection locked="true" hidden="false"/>
    </xf>
    <xf numFmtId="165" fontId="10" fillId="0" borderId="2" xfId="0" applyFont="true" applyBorder="true" applyAlignment="true" applyProtection="true">
      <alignment horizontal="general" vertical="top" textRotation="0" wrapText="true" indent="0" shrinkToFit="false"/>
      <protection locked="false" hidden="false"/>
    </xf>
    <xf numFmtId="164" fontId="10" fillId="0" borderId="2" xfId="0" applyFont="true" applyBorder="true" applyAlignment="true" applyProtection="true">
      <alignment horizontal="general" vertical="top" textRotation="0" wrapText="true" indent="0" shrinkToFit="false"/>
      <protection locked="fals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8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3"/>
    <col collapsed="false" customWidth="true" hidden="false" outlineLevel="0" max="4" min="4" style="0" width="22"/>
    <col collapsed="false" customWidth="true" hidden="false" outlineLevel="0" max="5" min="5" style="0" width="28"/>
    <col collapsed="false" customWidth="true" hidden="false" outlineLevel="0" max="6" min="6" style="0" width="16"/>
    <col collapsed="false" customWidth="true" hidden="false" outlineLevel="0" max="7" min="7" style="0" width="10"/>
    <col collapsed="false" customWidth="true" hidden="false" outlineLevel="0" max="8" min="8" style="0" width="16"/>
    <col collapsed="false" customWidth="true" hidden="false" outlineLevel="0" max="9" min="9" style="0" width="40"/>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c r="C4" s="3"/>
      <c r="D4" s="3"/>
      <c r="E4" s="3"/>
      <c r="F4" s="3"/>
      <c r="G4" s="3"/>
      <c r="H4" s="3"/>
      <c r="I4" s="3"/>
    </row>
    <row r="6" customFormat="false" ht="15" hidden="false" customHeight="false" outlineLevel="0" collapsed="false">
      <c r="B6" s="4" t="s">
        <v>3</v>
      </c>
    </row>
    <row r="7" customFormat="false" ht="15" hidden="false" customHeight="true" outlineLevel="0" collapsed="false">
      <c r="B7" s="5" t="s">
        <v>4</v>
      </c>
      <c r="C7" s="5"/>
      <c r="D7" s="6" t="s">
        <v>5</v>
      </c>
      <c r="E7" s="7" t="s">
        <v>6</v>
      </c>
      <c r="F7" s="7"/>
      <c r="G7" s="7"/>
      <c r="H7" s="7"/>
      <c r="I7" s="7"/>
    </row>
    <row r="8" customFormat="false" ht="15" hidden="false" customHeight="true" outlineLevel="0" collapsed="false">
      <c r="B8" s="5" t="s">
        <v>7</v>
      </c>
      <c r="C8" s="5"/>
      <c r="D8" s="6" t="s">
        <v>8</v>
      </c>
      <c r="E8" s="7" t="s">
        <v>6</v>
      </c>
      <c r="F8" s="7"/>
      <c r="G8" s="7"/>
      <c r="H8" s="7"/>
      <c r="I8" s="7"/>
    </row>
    <row r="9" customFormat="false" ht="15" hidden="false" customHeight="true" outlineLevel="0" collapsed="false">
      <c r="B9" s="5" t="s">
        <v>9</v>
      </c>
      <c r="C9" s="5"/>
      <c r="D9" s="8" t="n">
        <v>43862</v>
      </c>
      <c r="E9" s="7" t="s">
        <v>10</v>
      </c>
      <c r="F9" s="7"/>
      <c r="G9" s="7"/>
      <c r="H9" s="7"/>
      <c r="I9" s="7"/>
    </row>
    <row r="10" customFormat="false" ht="15" hidden="false" customHeight="true" outlineLevel="0" collapsed="false">
      <c r="B10" s="5" t="s">
        <v>11</v>
      </c>
      <c r="C10" s="5"/>
      <c r="D10" s="8" t="n">
        <v>46097</v>
      </c>
      <c r="E10" s="7" t="s">
        <v>6</v>
      </c>
      <c r="F10" s="7"/>
      <c r="G10" s="7"/>
      <c r="H10" s="7"/>
      <c r="I10" s="7"/>
    </row>
    <row r="11" customFormat="false" ht="15" hidden="false" customHeight="true" outlineLevel="0" collapsed="false">
      <c r="B11" s="5" t="s">
        <v>12</v>
      </c>
      <c r="C11" s="5"/>
      <c r="D11" s="9" t="n">
        <v>21</v>
      </c>
      <c r="E11" s="7" t="s">
        <v>13</v>
      </c>
      <c r="F11" s="7"/>
      <c r="G11" s="7"/>
      <c r="H11" s="7"/>
      <c r="I11" s="7"/>
    </row>
    <row r="12" customFormat="false" ht="23.85" hidden="false" customHeight="true" outlineLevel="0" collapsed="false">
      <c r="B12" s="5" t="s">
        <v>14</v>
      </c>
      <c r="C12" s="5"/>
      <c r="D12" s="10" t="n">
        <v>1000</v>
      </c>
      <c r="E12" s="7" t="s">
        <v>15</v>
      </c>
      <c r="F12" s="7"/>
      <c r="G12" s="7"/>
      <c r="H12" s="7"/>
      <c r="I12" s="7"/>
    </row>
    <row r="13" customFormat="false" ht="15" hidden="false" customHeight="false" outlineLevel="0" collapsed="false">
      <c r="B13" s="11"/>
      <c r="C13" s="11"/>
      <c r="D13" s="11"/>
      <c r="E13" s="11"/>
      <c r="F13" s="11"/>
      <c r="G13" s="11"/>
      <c r="H13" s="11"/>
      <c r="I13" s="11"/>
    </row>
    <row r="14" customFormat="false" ht="15" hidden="false" customHeight="true" outlineLevel="0" collapsed="false">
      <c r="B14" s="5" t="s">
        <v>16</v>
      </c>
      <c r="C14" s="5"/>
      <c r="D14" s="12" t="n">
        <f aca="false">D15-D10+1-D11</f>
        <v>5</v>
      </c>
      <c r="E14" s="7" t="s">
        <v>17</v>
      </c>
      <c r="F14" s="7"/>
      <c r="G14" s="7"/>
      <c r="H14" s="7"/>
      <c r="I14" s="7"/>
    </row>
    <row r="15" customFormat="false" ht="15" hidden="false" customHeight="true" outlineLevel="0" collapsed="false">
      <c r="B15" s="5" t="s">
        <v>18</v>
      </c>
      <c r="C15" s="5"/>
      <c r="D15" s="13" t="n">
        <f aca="false">WORKDAY.INTL(D10-1,D11,"0000000",'Bayram günləri'!$F$6:$F$85)</f>
        <v>46122</v>
      </c>
      <c r="E15" s="7" t="s">
        <v>19</v>
      </c>
      <c r="F15" s="7"/>
      <c r="G15" s="7"/>
      <c r="H15" s="7"/>
      <c r="I15" s="7"/>
    </row>
    <row r="16" customFormat="false" ht="15" hidden="false" customHeight="true" outlineLevel="0" collapsed="false">
      <c r="B16" s="5" t="s">
        <v>20</v>
      </c>
      <c r="C16" s="5"/>
      <c r="D16" s="13" t="n">
        <f aca="false">D15+1</f>
        <v>46123</v>
      </c>
      <c r="E16" s="7" t="s">
        <v>21</v>
      </c>
      <c r="F16" s="7"/>
      <c r="G16" s="7"/>
      <c r="H16" s="7"/>
      <c r="I16" s="7"/>
    </row>
    <row r="17" customFormat="false" ht="15" hidden="false" customHeight="true" outlineLevel="0" collapsed="false">
      <c r="B17" s="5" t="s">
        <v>22</v>
      </c>
      <c r="C17" s="5"/>
      <c r="D17" s="14" t="str">
        <f aca="false">TEXT(EDATE(DATE(YEAR(D10),MONTH(D10),1),-12),"mm.yyyy")&amp;" – "&amp;TEXT(EDATE(DATE(YEAR(D10),MONTH(D10),1),-1),"mm.yyyy")</f>
        <v>03.2025 – 02.2026</v>
      </c>
      <c r="E17" s="7" t="s">
        <v>23</v>
      </c>
      <c r="F17" s="7"/>
      <c r="G17" s="7"/>
      <c r="H17" s="7"/>
      <c r="I17" s="7"/>
    </row>
    <row r="18" customFormat="false" ht="15" hidden="false" customHeight="true" outlineLevel="0" collapsed="false">
      <c r="B18" s="5" t="s">
        <v>24</v>
      </c>
      <c r="C18" s="5"/>
      <c r="D18" s="15" t="n">
        <f aca="false">IF(DAY(D9)=1,DATE(YEAR(D9),MONTH(D9),1),DATE(YEAR(D9),MONTH(D9)+1,1))</f>
        <v>43862</v>
      </c>
      <c r="E18" s="7" t="s">
        <v>25</v>
      </c>
      <c r="F18" s="7"/>
      <c r="G18" s="7"/>
      <c r="H18" s="7"/>
      <c r="I18" s="7"/>
    </row>
    <row r="19" customFormat="false" ht="15" hidden="false" customHeight="false" outlineLevel="0" collapsed="false">
      <c r="B19" s="11"/>
      <c r="C19" s="11"/>
      <c r="D19" s="11"/>
      <c r="E19" s="11"/>
      <c r="F19" s="11"/>
      <c r="G19" s="11"/>
      <c r="H19" s="11"/>
      <c r="I19" s="11"/>
    </row>
    <row r="20" customFormat="false" ht="15" hidden="false" customHeight="false" outlineLevel="0" collapsed="false">
      <c r="B20" s="4" t="s">
        <v>26</v>
      </c>
      <c r="C20" s="11"/>
      <c r="D20" s="11"/>
      <c r="E20" s="11"/>
      <c r="F20" s="11"/>
      <c r="G20" s="11"/>
      <c r="H20" s="11"/>
      <c r="I20" s="11"/>
    </row>
    <row r="21" customFormat="false" ht="61.5" hidden="false" customHeight="true" outlineLevel="0" collapsed="false">
      <c r="B21" s="7" t="s">
        <v>27</v>
      </c>
      <c r="C21" s="7"/>
      <c r="D21" s="7"/>
      <c r="E21" s="7"/>
      <c r="F21" s="7"/>
      <c r="G21" s="7"/>
      <c r="H21" s="7"/>
      <c r="I21" s="7"/>
    </row>
    <row r="22" customFormat="false" ht="15" hidden="false" customHeight="false" outlineLevel="0" collapsed="false">
      <c r="B22" s="11"/>
      <c r="C22" s="11"/>
      <c r="D22" s="11"/>
      <c r="E22" s="11"/>
      <c r="F22" s="11"/>
      <c r="G22" s="11"/>
      <c r="H22" s="11"/>
      <c r="I22" s="11"/>
    </row>
    <row r="23" customFormat="false" ht="42" hidden="false" customHeight="true" outlineLevel="0" collapsed="false">
      <c r="B23" s="16" t="s">
        <v>28</v>
      </c>
      <c r="C23" s="16" t="s">
        <v>29</v>
      </c>
      <c r="D23" s="16" t="s">
        <v>30</v>
      </c>
      <c r="E23" s="16" t="s">
        <v>31</v>
      </c>
      <c r="F23" s="16" t="s">
        <v>32</v>
      </c>
      <c r="G23" s="16" t="s">
        <v>33</v>
      </c>
      <c r="H23" s="16" t="s">
        <v>34</v>
      </c>
      <c r="I23" s="16" t="s">
        <v>35</v>
      </c>
    </row>
    <row r="24" customFormat="false" ht="15" hidden="false" customHeight="false" outlineLevel="0" collapsed="false">
      <c r="B24" s="17" t="n">
        <f aca="false">EDATE(DATE(YEAR($D$10),MONTH($D$10),1),-12)</f>
        <v>45717</v>
      </c>
      <c r="C24" s="18" t="str">
        <f aca="false">IF(B24&gt;=$D$18,"Bəli","Xeyr")</f>
        <v>Bəli</v>
      </c>
      <c r="D24" s="19" t="n">
        <v>1000</v>
      </c>
      <c r="E24" s="20" t="s">
        <v>36</v>
      </c>
      <c r="F24" s="19"/>
      <c r="G24" s="21" t="n">
        <v>1</v>
      </c>
      <c r="H24" s="22" t="n">
        <f aca="false">IF(C24="Bəli",IF(E24="Əvəz edilməli",N(F24),N(D24))*G24,0)</f>
        <v>1000</v>
      </c>
      <c r="I24" s="23" t="str">
        <f aca="false">IF(C24="Xeyr","Tam işlənmiş ay deyil — götürülmür (ƏM 140.2)",IF(AND(E24="Əvəz edilməli",N(F24)=0),"XƏTA: əvəz edən ayın məbləğini yazın",IF(AND(E24&lt;&gt;"Əvəz edilməli",N(F24)&gt;0),"F sütunu yalnız «Əvəz edilməli» statusunda nəzərə alınır",IF(AND(E24="Tam işlənib",N(D24)=0),"XƏTA: məbləğ boşdur",""))))</f>
        <v/>
      </c>
    </row>
    <row r="25" customFormat="false" ht="15" hidden="false" customHeight="false" outlineLevel="0" collapsed="false">
      <c r="B25" s="17" t="n">
        <f aca="false">EDATE(DATE(YEAR($D$10),MONTH($D$10),1),-11)</f>
        <v>45748</v>
      </c>
      <c r="C25" s="18" t="str">
        <f aca="false">IF(B25&gt;=$D$18,"Bəli","Xeyr")</f>
        <v>Bəli</v>
      </c>
      <c r="D25" s="19" t="n">
        <v>1000</v>
      </c>
      <c r="E25" s="20" t="s">
        <v>36</v>
      </c>
      <c r="F25" s="19"/>
      <c r="G25" s="21" t="n">
        <v>1</v>
      </c>
      <c r="H25" s="22" t="n">
        <f aca="false">IF(C25="Bəli",IF(E25="Əvəz edilməli",N(F25),N(D25))*G25,0)</f>
        <v>1000</v>
      </c>
      <c r="I25" s="23" t="str">
        <f aca="false">IF(C25="Xeyr","Tam işlənmiş ay deyil — götürülmür (ƏM 140.2)",IF(AND(E25="Əvəz edilməli",N(F25)=0),"XƏTA: əvəz edən ayın məbləğini yazın",IF(AND(E25&lt;&gt;"Əvəz edilməli",N(F25)&gt;0),"F sütunu yalnız «Əvəz edilməli» statusunda nəzərə alınır",IF(AND(E25="Tam işlənib",N(D25)=0),"XƏTA: məbləğ boşdur",""))))</f>
        <v/>
      </c>
    </row>
    <row r="26" customFormat="false" ht="15" hidden="false" customHeight="false" outlineLevel="0" collapsed="false">
      <c r="B26" s="17" t="n">
        <f aca="false">EDATE(DATE(YEAR($D$10),MONTH($D$10),1),-10)</f>
        <v>45778</v>
      </c>
      <c r="C26" s="18" t="str">
        <f aca="false">IF(B26&gt;=$D$18,"Bəli","Xeyr")</f>
        <v>Bəli</v>
      </c>
      <c r="D26" s="19" t="n">
        <v>1000</v>
      </c>
      <c r="E26" s="20" t="s">
        <v>36</v>
      </c>
      <c r="F26" s="19"/>
      <c r="G26" s="21" t="n">
        <v>1</v>
      </c>
      <c r="H26" s="22" t="n">
        <f aca="false">IF(C26="Bəli",IF(E26="Əvəz edilməli",N(F26),N(D26))*G26,0)</f>
        <v>1000</v>
      </c>
      <c r="I26" s="23" t="str">
        <f aca="false">IF(C26="Xeyr","Tam işlənmiş ay deyil — götürülmür (ƏM 140.2)",IF(AND(E26="Əvəz edilməli",N(F26)=0),"XƏTA: əvəz edən ayın məbləğini yazın",IF(AND(E26&lt;&gt;"Əvəz edilməli",N(F26)&gt;0),"F sütunu yalnız «Əvəz edilməli» statusunda nəzərə alınır",IF(AND(E26="Tam işlənib",N(D26)=0),"XƏTA: məbləğ boşdur",""))))</f>
        <v/>
      </c>
    </row>
    <row r="27" customFormat="false" ht="15" hidden="false" customHeight="false" outlineLevel="0" collapsed="false">
      <c r="B27" s="17" t="n">
        <f aca="false">EDATE(DATE(YEAR($D$10),MONTH($D$10),1),-9)</f>
        <v>45809</v>
      </c>
      <c r="C27" s="18" t="str">
        <f aca="false">IF(B27&gt;=$D$18,"Bəli","Xeyr")</f>
        <v>Bəli</v>
      </c>
      <c r="D27" s="19" t="n">
        <v>1000</v>
      </c>
      <c r="E27" s="20" t="s">
        <v>36</v>
      </c>
      <c r="F27" s="19"/>
      <c r="G27" s="21" t="n">
        <v>1</v>
      </c>
      <c r="H27" s="22" t="n">
        <f aca="false">IF(C27="Bəli",IF(E27="Əvəz edilməli",N(F27),N(D27))*G27,0)</f>
        <v>1000</v>
      </c>
      <c r="I27" s="23" t="str">
        <f aca="false">IF(C27="Xeyr","Tam işlənmiş ay deyil — götürülmür (ƏM 140.2)",IF(AND(E27="Əvəz edilməli",N(F27)=0),"XƏTA: əvəz edən ayın məbləğini yazın",IF(AND(E27&lt;&gt;"Əvəz edilməli",N(F27)&gt;0),"F sütunu yalnız «Əvəz edilməli» statusunda nəzərə alınır",IF(AND(E27="Tam işlənib",N(D27)=0),"XƏTA: məbləğ boşdur",""))))</f>
        <v/>
      </c>
    </row>
    <row r="28" customFormat="false" ht="15" hidden="false" customHeight="false" outlineLevel="0" collapsed="false">
      <c r="B28" s="17" t="n">
        <f aca="false">EDATE(DATE(YEAR($D$10),MONTH($D$10),1),-8)</f>
        <v>45839</v>
      </c>
      <c r="C28" s="18" t="str">
        <f aca="false">IF(B28&gt;=$D$18,"Bəli","Xeyr")</f>
        <v>Bəli</v>
      </c>
      <c r="D28" s="19" t="n">
        <v>1000</v>
      </c>
      <c r="E28" s="20" t="s">
        <v>36</v>
      </c>
      <c r="F28" s="19"/>
      <c r="G28" s="21" t="n">
        <v>1</v>
      </c>
      <c r="H28" s="22" t="n">
        <f aca="false">IF(C28="Bəli",IF(E28="Əvəz edilməli",N(F28),N(D28))*G28,0)</f>
        <v>1000</v>
      </c>
      <c r="I28" s="23" t="str">
        <f aca="false">IF(C28="Xeyr","Tam işlənmiş ay deyil — götürülmür (ƏM 140.2)",IF(AND(E28="Əvəz edilməli",N(F28)=0),"XƏTA: əvəz edən ayın məbləğini yazın",IF(AND(E28&lt;&gt;"Əvəz edilməli",N(F28)&gt;0),"F sütunu yalnız «Əvəz edilməli» statusunda nəzərə alınır",IF(AND(E28="Tam işlənib",N(D28)=0),"XƏTA: məbləğ boşdur",""))))</f>
        <v/>
      </c>
    </row>
    <row r="29" customFormat="false" ht="15" hidden="false" customHeight="false" outlineLevel="0" collapsed="false">
      <c r="B29" s="17" t="n">
        <f aca="false">EDATE(DATE(YEAR($D$10),MONTH($D$10),1),-7)</f>
        <v>45870</v>
      </c>
      <c r="C29" s="18" t="str">
        <f aca="false">IF(B29&gt;=$D$18,"Bəli","Xeyr")</f>
        <v>Bəli</v>
      </c>
      <c r="D29" s="19" t="n">
        <v>1000</v>
      </c>
      <c r="E29" s="20" t="s">
        <v>36</v>
      </c>
      <c r="F29" s="19"/>
      <c r="G29" s="21" t="n">
        <v>1</v>
      </c>
      <c r="H29" s="22" t="n">
        <f aca="false">IF(C29="Bəli",IF(E29="Əvəz edilməli",N(F29),N(D29))*G29,0)</f>
        <v>1000</v>
      </c>
      <c r="I29" s="23" t="str">
        <f aca="false">IF(C29="Xeyr","Tam işlənmiş ay deyil — götürülmür (ƏM 140.2)",IF(AND(E29="Əvəz edilməli",N(F29)=0),"XƏTA: əvəz edən ayın məbləğini yazın",IF(AND(E29&lt;&gt;"Əvəz edilməli",N(F29)&gt;0),"F sütunu yalnız «Əvəz edilməli» statusunda nəzərə alınır",IF(AND(E29="Tam işlənib",N(D29)=0),"XƏTA: məbləğ boşdur",""))))</f>
        <v/>
      </c>
    </row>
    <row r="30" customFormat="false" ht="15" hidden="false" customHeight="false" outlineLevel="0" collapsed="false">
      <c r="B30" s="17" t="n">
        <f aca="false">EDATE(DATE(YEAR($D$10),MONTH($D$10),1),-6)</f>
        <v>45901</v>
      </c>
      <c r="C30" s="18" t="str">
        <f aca="false">IF(B30&gt;=$D$18,"Bəli","Xeyr")</f>
        <v>Bəli</v>
      </c>
      <c r="D30" s="19" t="n">
        <v>1000</v>
      </c>
      <c r="E30" s="20" t="s">
        <v>36</v>
      </c>
      <c r="F30" s="19"/>
      <c r="G30" s="21" t="n">
        <v>1</v>
      </c>
      <c r="H30" s="22" t="n">
        <f aca="false">IF(C30="Bəli",IF(E30="Əvəz edilməli",N(F30),N(D30))*G30,0)</f>
        <v>1000</v>
      </c>
      <c r="I30" s="23" t="str">
        <f aca="false">IF(C30="Xeyr","Tam işlənmiş ay deyil — götürülmür (ƏM 140.2)",IF(AND(E30="Əvəz edilməli",N(F30)=0),"XƏTA: əvəz edən ayın məbləğini yazın",IF(AND(E30&lt;&gt;"Əvəz edilməli",N(F30)&gt;0),"F sütunu yalnız «Əvəz edilməli» statusunda nəzərə alınır",IF(AND(E30="Tam işlənib",N(D30)=0),"XƏTA: məbləğ boşdur",""))))</f>
        <v/>
      </c>
    </row>
    <row r="31" customFormat="false" ht="15" hidden="false" customHeight="false" outlineLevel="0" collapsed="false">
      <c r="B31" s="17" t="n">
        <f aca="false">EDATE(DATE(YEAR($D$10),MONTH($D$10),1),-5)</f>
        <v>45931</v>
      </c>
      <c r="C31" s="18" t="str">
        <f aca="false">IF(B31&gt;=$D$18,"Bəli","Xeyr")</f>
        <v>Bəli</v>
      </c>
      <c r="D31" s="19" t="n">
        <v>1000</v>
      </c>
      <c r="E31" s="20" t="s">
        <v>36</v>
      </c>
      <c r="F31" s="19"/>
      <c r="G31" s="21" t="n">
        <v>1</v>
      </c>
      <c r="H31" s="22" t="n">
        <f aca="false">IF(C31="Bəli",IF(E31="Əvəz edilməli",N(F31),N(D31))*G31,0)</f>
        <v>1000</v>
      </c>
      <c r="I31" s="23" t="str">
        <f aca="false">IF(C31="Xeyr","Tam işlənmiş ay deyil — götürülmür (ƏM 140.2)",IF(AND(E31="Əvəz edilməli",N(F31)=0),"XƏTA: əvəz edən ayın məbləğini yazın",IF(AND(E31&lt;&gt;"Əvəz edilməli",N(F31)&gt;0),"F sütunu yalnız «Əvəz edilməli» statusunda nəzərə alınır",IF(AND(E31="Tam işlənib",N(D31)=0),"XƏTA: məbləğ boşdur",""))))</f>
        <v/>
      </c>
    </row>
    <row r="32" customFormat="false" ht="15" hidden="false" customHeight="false" outlineLevel="0" collapsed="false">
      <c r="B32" s="17" t="n">
        <f aca="false">EDATE(DATE(YEAR($D$10),MONTH($D$10),1),-4)</f>
        <v>45962</v>
      </c>
      <c r="C32" s="18" t="str">
        <f aca="false">IF(B32&gt;=$D$18,"Bəli","Xeyr")</f>
        <v>Bəli</v>
      </c>
      <c r="D32" s="19" t="n">
        <v>1000</v>
      </c>
      <c r="E32" s="20" t="s">
        <v>36</v>
      </c>
      <c r="F32" s="19"/>
      <c r="G32" s="21" t="n">
        <v>1</v>
      </c>
      <c r="H32" s="22" t="n">
        <f aca="false">IF(C32="Bəli",IF(E32="Əvəz edilməli",N(F32),N(D32))*G32,0)</f>
        <v>1000</v>
      </c>
      <c r="I32" s="23" t="str">
        <f aca="false">IF(C32="Xeyr","Tam işlənmiş ay deyil — götürülmür (ƏM 140.2)",IF(AND(E32="Əvəz edilməli",N(F32)=0),"XƏTA: əvəz edən ayın məbləğini yazın",IF(AND(E32&lt;&gt;"Əvəz edilməli",N(F32)&gt;0),"F sütunu yalnız «Əvəz edilməli» statusunda nəzərə alınır",IF(AND(E32="Tam işlənib",N(D32)=0),"XƏTA: məbləğ boşdur",""))))</f>
        <v/>
      </c>
    </row>
    <row r="33" customFormat="false" ht="15" hidden="false" customHeight="false" outlineLevel="0" collapsed="false">
      <c r="B33" s="17" t="n">
        <f aca="false">EDATE(DATE(YEAR($D$10),MONTH($D$10),1),-3)</f>
        <v>45992</v>
      </c>
      <c r="C33" s="18" t="str">
        <f aca="false">IF(B33&gt;=$D$18,"Bəli","Xeyr")</f>
        <v>Bəli</v>
      </c>
      <c r="D33" s="19" t="n">
        <v>1000</v>
      </c>
      <c r="E33" s="20" t="s">
        <v>36</v>
      </c>
      <c r="F33" s="19"/>
      <c r="G33" s="21" t="n">
        <v>1</v>
      </c>
      <c r="H33" s="22" t="n">
        <f aca="false">IF(C33="Bəli",IF(E33="Əvəz edilməli",N(F33),N(D33))*G33,0)</f>
        <v>1000</v>
      </c>
      <c r="I33" s="23" t="str">
        <f aca="false">IF(C33="Xeyr","Tam işlənmiş ay deyil — götürülmür (ƏM 140.2)",IF(AND(E33="Əvəz edilməli",N(F33)=0),"XƏTA: əvəz edən ayın məbləğini yazın",IF(AND(E33&lt;&gt;"Əvəz edilməli",N(F33)&gt;0),"F sütunu yalnız «Əvəz edilməli» statusunda nəzərə alınır",IF(AND(E33="Tam işlənib",N(D33)=0),"XƏTA: məbləğ boşdur",""))))</f>
        <v/>
      </c>
    </row>
    <row r="34" customFormat="false" ht="15" hidden="false" customHeight="false" outlineLevel="0" collapsed="false">
      <c r="B34" s="17" t="n">
        <f aca="false">EDATE(DATE(YEAR($D$10),MONTH($D$10),1),-2)</f>
        <v>46023</v>
      </c>
      <c r="C34" s="18" t="str">
        <f aca="false">IF(B34&gt;=$D$18,"Bəli","Xeyr")</f>
        <v>Bəli</v>
      </c>
      <c r="D34" s="19" t="n">
        <v>1000</v>
      </c>
      <c r="E34" s="20" t="s">
        <v>36</v>
      </c>
      <c r="F34" s="19"/>
      <c r="G34" s="21" t="n">
        <v>1</v>
      </c>
      <c r="H34" s="22" t="n">
        <f aca="false">IF(C34="Bəli",IF(E34="Əvəz edilməli",N(F34),N(D34))*G34,0)</f>
        <v>1000</v>
      </c>
      <c r="I34" s="23" t="str">
        <f aca="false">IF(C34="Xeyr","Tam işlənmiş ay deyil — götürülmür (ƏM 140.2)",IF(AND(E34="Əvəz edilməli",N(F34)=0),"XƏTA: əvəz edən ayın məbləğini yazın",IF(AND(E34&lt;&gt;"Əvəz edilməli",N(F34)&gt;0),"F sütunu yalnız «Əvəz edilməli» statusunda nəzərə alınır",IF(AND(E34="Tam işlənib",N(D34)=0),"XƏTA: məbləğ boşdur",""))))</f>
        <v/>
      </c>
    </row>
    <row r="35" customFormat="false" ht="15" hidden="false" customHeight="false" outlineLevel="0" collapsed="false">
      <c r="B35" s="17" t="n">
        <f aca="false">EDATE(DATE(YEAR($D$10),MONTH($D$10),1),-1)</f>
        <v>46054</v>
      </c>
      <c r="C35" s="18" t="str">
        <f aca="false">IF(B35&gt;=$D$18,"Bəli","Xeyr")</f>
        <v>Bəli</v>
      </c>
      <c r="D35" s="19" t="n">
        <v>1000</v>
      </c>
      <c r="E35" s="20" t="s">
        <v>36</v>
      </c>
      <c r="F35" s="19"/>
      <c r="G35" s="21" t="n">
        <v>1</v>
      </c>
      <c r="H35" s="22" t="n">
        <f aca="false">IF(C35="Bəli",IF(E35="Əvəz edilməli",N(F35),N(D35))*G35,0)</f>
        <v>1000</v>
      </c>
      <c r="I35" s="23" t="str">
        <f aca="false">IF(C35="Xeyr","Tam işlənmiş ay deyil — götürülmür (ƏM 140.2)",IF(AND(E35="Əvəz edilməli",N(F35)=0),"XƏTA: əvəz edən ayın məbləğini yazın",IF(AND(E35&lt;&gt;"Əvəz edilməli",N(F35)&gt;0),"F sütunu yalnız «Əvəz edilməli» statusunda nəzərə alınır",IF(AND(E35="Tam işlənib",N(D35)=0),"XƏTA: məbləğ boşdur",""))))</f>
        <v/>
      </c>
    </row>
    <row r="36" customFormat="false" ht="15" hidden="false" customHeight="true" outlineLevel="0" collapsed="false">
      <c r="B36" s="24" t="s">
        <v>37</v>
      </c>
      <c r="C36" s="24"/>
      <c r="D36" s="11"/>
      <c r="E36" s="11"/>
      <c r="F36" s="11"/>
      <c r="G36" s="11"/>
      <c r="H36" s="25" t="n">
        <f aca="false">SUM(H24:H35)</f>
        <v>12000</v>
      </c>
      <c r="I36" s="11"/>
    </row>
    <row r="37" customFormat="false" ht="15" hidden="false" customHeight="false" outlineLevel="0" collapsed="false">
      <c r="B37" s="11"/>
      <c r="C37" s="11"/>
      <c r="D37" s="11"/>
      <c r="E37" s="11"/>
      <c r="F37" s="11"/>
      <c r="G37" s="11"/>
      <c r="H37" s="11"/>
      <c r="I37" s="11"/>
    </row>
    <row r="38" customFormat="false" ht="15" hidden="false" customHeight="false" outlineLevel="0" collapsed="false">
      <c r="B38" s="4" t="s">
        <v>38</v>
      </c>
      <c r="C38" s="11"/>
      <c r="D38" s="11"/>
      <c r="E38" s="11"/>
      <c r="F38" s="11"/>
      <c r="G38" s="11"/>
      <c r="H38" s="11"/>
      <c r="I38" s="11"/>
    </row>
    <row r="39" customFormat="false" ht="15" hidden="false" customHeight="true" outlineLevel="0" collapsed="false">
      <c r="B39" s="5" t="s">
        <v>39</v>
      </c>
      <c r="C39" s="5"/>
      <c r="D39" s="12" t="n">
        <f aca="false">COUNTIF(C24:C35,"Bəli")</f>
        <v>12</v>
      </c>
      <c r="E39" s="7" t="s">
        <v>40</v>
      </c>
      <c r="F39" s="7"/>
      <c r="G39" s="7"/>
      <c r="H39" s="7"/>
      <c r="I39" s="7"/>
    </row>
    <row r="40" customFormat="false" ht="15" hidden="false" customHeight="true" outlineLevel="0" collapsed="false">
      <c r="B40" s="5" t="s">
        <v>41</v>
      </c>
      <c r="C40" s="5"/>
      <c r="D40" s="26" t="n">
        <f aca="false">IF(D39&gt;0,H36/D39,0)</f>
        <v>1000</v>
      </c>
      <c r="E40" s="7" t="s">
        <v>42</v>
      </c>
      <c r="F40" s="7"/>
      <c r="G40" s="7"/>
      <c r="H40" s="7"/>
      <c r="I40" s="7"/>
    </row>
    <row r="41" customFormat="false" ht="15" hidden="false" customHeight="true" outlineLevel="0" collapsed="false">
      <c r="B41" s="5" t="s">
        <v>43</v>
      </c>
      <c r="C41" s="5"/>
      <c r="D41" s="26" t="n">
        <f aca="false">D40/Parametrlər!$C$6</f>
        <v>32.8947368421053</v>
      </c>
      <c r="E41" s="7" t="s">
        <v>44</v>
      </c>
      <c r="F41" s="7"/>
      <c r="G41" s="7"/>
      <c r="H41" s="7"/>
      <c r="I41" s="7"/>
    </row>
    <row r="42" customFormat="false" ht="15" hidden="false" customHeight="true" outlineLevel="0" collapsed="false">
      <c r="B42" s="24" t="s">
        <v>45</v>
      </c>
      <c r="C42" s="24"/>
      <c r="D42" s="25" t="n">
        <f aca="false">ROUND(D41*D11,2)</f>
        <v>690.79</v>
      </c>
      <c r="E42" s="7" t="s">
        <v>46</v>
      </c>
      <c r="F42" s="7"/>
      <c r="G42" s="7"/>
      <c r="H42" s="7"/>
      <c r="I42" s="7"/>
    </row>
    <row r="43" customFormat="false" ht="15" hidden="false" customHeight="false" outlineLevel="0" collapsed="false">
      <c r="B43" s="11"/>
      <c r="C43" s="11"/>
      <c r="D43" s="11"/>
      <c r="E43" s="11"/>
      <c r="F43" s="11"/>
      <c r="G43" s="11"/>
      <c r="H43" s="11"/>
      <c r="I43" s="11"/>
    </row>
    <row r="44" customFormat="false" ht="27.75" hidden="false" customHeight="true" outlineLevel="0" collapsed="false">
      <c r="B44" s="7" t="s">
        <v>47</v>
      </c>
      <c r="C44" s="7"/>
      <c r="D44" s="7"/>
      <c r="E44" s="7"/>
      <c r="F44" s="7"/>
      <c r="G44" s="7"/>
      <c r="H44" s="7"/>
      <c r="I44" s="7"/>
    </row>
    <row r="45" customFormat="false" ht="30" hidden="false" customHeight="true" outlineLevel="0" collapsed="false">
      <c r="B45" s="27" t="s">
        <v>28</v>
      </c>
      <c r="C45" s="27" t="s">
        <v>48</v>
      </c>
      <c r="D45" s="27" t="s">
        <v>49</v>
      </c>
      <c r="E45" s="27" t="s">
        <v>50</v>
      </c>
      <c r="F45" s="27" t="s">
        <v>51</v>
      </c>
      <c r="G45" s="27" t="s">
        <v>52</v>
      </c>
      <c r="H45" s="11"/>
      <c r="I45" s="11"/>
    </row>
    <row r="46" customFormat="false" ht="15" hidden="false" customHeight="false" outlineLevel="0" collapsed="false">
      <c r="B46" s="28" t="n">
        <f aca="false">DATE(YEAR($D$10),MONTH($D$10)+0,1)</f>
        <v>46082</v>
      </c>
      <c r="C46" s="29" t="n">
        <f aca="false">IF(B46&gt;$D$15,"",MAX($D$10,B46))</f>
        <v>46097</v>
      </c>
      <c r="D46" s="29" t="n">
        <f aca="false">IF(B46&gt;$D$15,"",MIN($D$15,EOMONTH(B46,0)))</f>
        <v>46112</v>
      </c>
      <c r="E46" s="30" t="n">
        <f aca="false">IF(B46&gt;$D$15,"",NETWORKDAYS.INTL(C46,D46,1,'Bayram günləri'!$G$6:$G$85))</f>
        <v>5</v>
      </c>
      <c r="F46" s="30" t="n">
        <f aca="false">IF(B46&gt;$D$15,"",NETWORKDAYS.INTL(B46,EOMONTH(B46,0),1,'Bayram günləri'!$G$6:$G$85))</f>
        <v>14</v>
      </c>
      <c r="G46" s="31" t="n">
        <f aca="false">IF(B46&gt;$D$15,"",IF(F46&gt;0,$D$12*E46/F46,0))</f>
        <v>357.142857142857</v>
      </c>
      <c r="H46" s="11"/>
      <c r="I46" s="11"/>
    </row>
    <row r="47" customFormat="false" ht="15" hidden="false" customHeight="false" outlineLevel="0" collapsed="false">
      <c r="B47" s="28" t="n">
        <f aca="false">DATE(YEAR($D$10),MONTH($D$10)+1,1)</f>
        <v>46113</v>
      </c>
      <c r="C47" s="29" t="n">
        <f aca="false">IF(B47&gt;$D$15,"",MAX($D$10,B47))</f>
        <v>46113</v>
      </c>
      <c r="D47" s="29" t="n">
        <f aca="false">IF(B47&gt;$D$15,"",MIN($D$15,EOMONTH(B47,0)))</f>
        <v>46122</v>
      </c>
      <c r="E47" s="30" t="n">
        <f aca="false">IF(B47&gt;$D$15,"",NETWORKDAYS.INTL(C47,D47,1,'Bayram günləri'!$G$6:$G$85))</f>
        <v>8</v>
      </c>
      <c r="F47" s="30" t="n">
        <f aca="false">IF(B47&gt;$D$15,"",NETWORKDAYS.INTL(B47,EOMONTH(B47,0),1,'Bayram günləri'!$G$6:$G$85))</f>
        <v>22</v>
      </c>
      <c r="G47" s="31" t="n">
        <f aca="false">IF(B47&gt;$D$15,"",IF(F47&gt;0,$D$12*E47/F47,0))</f>
        <v>363.636363636364</v>
      </c>
      <c r="H47" s="11"/>
      <c r="I47" s="11"/>
    </row>
    <row r="48" customFormat="false" ht="15" hidden="false" customHeight="false" outlineLevel="0" collapsed="false">
      <c r="B48" s="28" t="n">
        <f aca="false">DATE(YEAR($D$10),MONTH($D$10)+2,1)</f>
        <v>46143</v>
      </c>
      <c r="C48" s="29" t="str">
        <f aca="false">IF(B48&gt;$D$15,"",MAX($D$10,B48))</f>
        <v/>
      </c>
      <c r="D48" s="29" t="str">
        <f aca="false">IF(B48&gt;$D$15,"",MIN($D$15,EOMONTH(B48,0)))</f>
        <v/>
      </c>
      <c r="E48" s="30" t="str">
        <f aca="false">IF(B48&gt;$D$15,"",NETWORKDAYS.INTL(C48,D48,1,'Bayram günləri'!$G$6:$G$85))</f>
        <v/>
      </c>
      <c r="F48" s="30" t="str">
        <f aca="false">IF(B48&gt;$D$15,"",NETWORKDAYS.INTL(B48,EOMONTH(B48,0),1,'Bayram günləri'!$G$6:$G$85))</f>
        <v/>
      </c>
      <c r="G48" s="31" t="str">
        <f aca="false">IF(B48&gt;$D$15,"",IF(F48&gt;0,$D$12*E48/F48,0))</f>
        <v/>
      </c>
      <c r="H48" s="11"/>
      <c r="I48" s="11"/>
    </row>
    <row r="49" customFormat="false" ht="15" hidden="false" customHeight="false" outlineLevel="0" collapsed="false">
      <c r="B49" s="28" t="n">
        <f aca="false">DATE(YEAR($D$10),MONTH($D$10)+3,1)</f>
        <v>46174</v>
      </c>
      <c r="C49" s="29" t="str">
        <f aca="false">IF(B49&gt;$D$15,"",MAX($D$10,B49))</f>
        <v/>
      </c>
      <c r="D49" s="29" t="str">
        <f aca="false">IF(B49&gt;$D$15,"",MIN($D$15,EOMONTH(B49,0)))</f>
        <v/>
      </c>
      <c r="E49" s="30" t="str">
        <f aca="false">IF(B49&gt;$D$15,"",NETWORKDAYS.INTL(C49,D49,1,'Bayram günləri'!$G$6:$G$85))</f>
        <v/>
      </c>
      <c r="F49" s="30" t="str">
        <f aca="false">IF(B49&gt;$D$15,"",NETWORKDAYS.INTL(B49,EOMONTH(B49,0),1,'Bayram günləri'!$G$6:$G$85))</f>
        <v/>
      </c>
      <c r="G49" s="31" t="str">
        <f aca="false">IF(B49&gt;$D$15,"",IF(F49&gt;0,$D$12*E49/F49,0))</f>
        <v/>
      </c>
      <c r="H49" s="11"/>
      <c r="I49" s="11"/>
    </row>
    <row r="50" customFormat="false" ht="15" hidden="false" customHeight="false" outlineLevel="0" collapsed="false">
      <c r="B50" s="11"/>
      <c r="C50" s="11"/>
      <c r="D50" s="11"/>
      <c r="E50" s="11"/>
      <c r="F50" s="11"/>
      <c r="G50" s="11"/>
      <c r="H50" s="11"/>
      <c r="I50" s="11"/>
    </row>
    <row r="51" customFormat="false" ht="15" hidden="false" customHeight="true" outlineLevel="0" collapsed="false">
      <c r="B51" s="24" t="s">
        <v>53</v>
      </c>
      <c r="C51" s="24"/>
      <c r="D51" s="25" t="n">
        <f aca="false">ROUND(SUM(G46:G49),2)</f>
        <v>720.78</v>
      </c>
      <c r="E51" s="7" t="s">
        <v>54</v>
      </c>
      <c r="F51" s="7"/>
      <c r="G51" s="7"/>
      <c r="H51" s="7"/>
      <c r="I51" s="7"/>
    </row>
    <row r="52" customFormat="false" ht="15" hidden="false" customHeight="true" outlineLevel="0" collapsed="false">
      <c r="B52" s="5" t="s">
        <v>55</v>
      </c>
      <c r="C52" s="5"/>
      <c r="D52" s="26" t="n">
        <f aca="false">ROUND(D12/Parametrlər!$C$6*D11,2)</f>
        <v>690.79</v>
      </c>
      <c r="E52" s="7" t="s">
        <v>56</v>
      </c>
      <c r="F52" s="7"/>
      <c r="G52" s="7"/>
      <c r="H52" s="7"/>
      <c r="I52" s="7"/>
    </row>
    <row r="53" customFormat="false" ht="27.75" hidden="false" customHeight="true" outlineLevel="0" collapsed="false">
      <c r="B53" s="11"/>
      <c r="C53" s="11"/>
      <c r="D53" s="32" t="str">
        <f aca="false">IF(D39=0,"Tam işlənmiş ay yoxdur: yalnız sonuncu əmək haqqı əsasında hesablandı (ƏM 140.2 bu halı birbaşa tənzimləmir).",IF(MAX(D51,D52)&gt;D42,"Sonuncu əmək haqqı ilə hesablanan məbləğ böyükdür — ƏM 111.1 üzrə o ödənilir.","12 aylıq orta əmək haqqı ilə hesablanan məbləğ böyükdür — o ödənilir (ƏM 140.3)."))</f>
        <v>Sonuncu əmək haqqı ilə hesablanan məbləğ böyükdür — ƏM 111.1 üzrə o ödənilir.</v>
      </c>
      <c r="E53" s="32"/>
      <c r="F53" s="32"/>
      <c r="G53" s="32"/>
      <c r="H53" s="32"/>
      <c r="I53" s="32"/>
    </row>
    <row r="54" customFormat="false" ht="15" hidden="false" customHeight="false" outlineLevel="0" collapsed="false">
      <c r="B54" s="11"/>
      <c r="C54" s="11"/>
      <c r="D54" s="33" t="str">
        <f aca="false">IF(COUNTIF(I24:I35,"XƏTA*")&gt;0,"DİQQƏT: 2-ci cədvəldə xəta var — düzəldilənədək nəticə səhvdir.","")</f>
        <v/>
      </c>
      <c r="E54" s="33"/>
      <c r="F54" s="33"/>
      <c r="G54" s="33"/>
      <c r="H54" s="33"/>
      <c r="I54" s="33"/>
    </row>
    <row r="55" customFormat="false" ht="15" hidden="false" customHeight="false" outlineLevel="0" collapsed="false">
      <c r="B55" s="11"/>
      <c r="C55" s="11"/>
      <c r="D55" s="11"/>
      <c r="E55" s="11"/>
      <c r="F55" s="11"/>
      <c r="G55" s="11"/>
      <c r="H55" s="11"/>
      <c r="I55" s="11"/>
    </row>
    <row r="56" customFormat="false" ht="15" hidden="false" customHeight="false" outlineLevel="0" collapsed="false">
      <c r="B56" s="4" t="s">
        <v>57</v>
      </c>
      <c r="C56" s="11"/>
      <c r="D56" s="11"/>
      <c r="E56" s="11"/>
      <c r="F56" s="11"/>
      <c r="G56" s="11"/>
      <c r="H56" s="11"/>
      <c r="I56" s="11"/>
    </row>
    <row r="57" customFormat="false" ht="23.85" hidden="false" customHeight="true" outlineLevel="0" collapsed="false">
      <c r="B57" s="24" t="s">
        <v>58</v>
      </c>
      <c r="C57" s="24"/>
      <c r="D57" s="34" t="n">
        <f aca="false">IF(D39=0,MAX(D51,D52),MAX(D42,D51,D52))</f>
        <v>720.78</v>
      </c>
      <c r="E57" s="7" t="s">
        <v>59</v>
      </c>
      <c r="F57" s="7"/>
      <c r="G57" s="7"/>
      <c r="H57" s="7"/>
      <c r="I57" s="7"/>
    </row>
    <row r="58" customFormat="false" ht="15" hidden="false" customHeight="true" outlineLevel="0" collapsed="false">
      <c r="B58" s="5" t="s">
        <v>60</v>
      </c>
      <c r="C58" s="5"/>
      <c r="D58" s="26" t="n">
        <f aca="false">ROUND(MAX(D41,D12/Parametrlər!$C$6)*(D15-D10+1),2)</f>
        <v>855.26</v>
      </c>
      <c r="E58" s="7" t="s">
        <v>61</v>
      </c>
      <c r="F58" s="7"/>
      <c r="G58" s="7"/>
      <c r="H58" s="7"/>
      <c r="I58" s="7"/>
    </row>
    <row r="59" customFormat="false" ht="15" hidden="false" customHeight="true" outlineLevel="0" collapsed="false">
      <c r="B59" s="5" t="s">
        <v>62</v>
      </c>
      <c r="C59" s="5"/>
      <c r="D59" s="13" t="n">
        <f aca="false">D10-3</f>
        <v>46094</v>
      </c>
      <c r="E59" s="7" t="s">
        <v>63</v>
      </c>
      <c r="F59" s="7"/>
      <c r="G59" s="7"/>
      <c r="H59" s="7"/>
      <c r="I59" s="7"/>
    </row>
    <row r="60" customFormat="false" ht="15" hidden="false" customHeight="false" outlineLevel="0" collapsed="false">
      <c r="B60" s="11"/>
      <c r="C60" s="11"/>
      <c r="D60" s="11"/>
      <c r="E60" s="11"/>
      <c r="F60" s="11"/>
      <c r="G60" s="11"/>
      <c r="H60" s="11"/>
      <c r="I60" s="11"/>
    </row>
    <row r="61" customFormat="false" ht="15" hidden="false" customHeight="false" outlineLevel="0" collapsed="false">
      <c r="B61" s="4" t="s">
        <v>64</v>
      </c>
      <c r="C61" s="11"/>
      <c r="D61" s="11"/>
      <c r="E61" s="11"/>
      <c r="F61" s="11"/>
      <c r="G61" s="11"/>
      <c r="H61" s="11"/>
      <c r="I61" s="11"/>
    </row>
    <row r="62" customFormat="false" ht="27.75" hidden="false" customHeight="true" outlineLevel="0" collapsed="false">
      <c r="B62" s="7" t="s">
        <v>65</v>
      </c>
      <c r="C62" s="7"/>
      <c r="D62" s="7"/>
      <c r="E62" s="7"/>
      <c r="F62" s="7"/>
      <c r="G62" s="7"/>
      <c r="H62" s="7"/>
      <c r="I62" s="7"/>
    </row>
    <row r="63" customFormat="false" ht="15" hidden="false" customHeight="true" outlineLevel="0" collapsed="false">
      <c r="B63" s="5" t="s">
        <v>66</v>
      </c>
      <c r="C63" s="5"/>
      <c r="D63" s="6" t="s">
        <v>67</v>
      </c>
      <c r="E63" s="7" t="s">
        <v>6</v>
      </c>
      <c r="F63" s="7"/>
      <c r="G63" s="7"/>
      <c r="H63" s="7"/>
      <c r="I63" s="7"/>
    </row>
    <row r="64" customFormat="false" ht="15" hidden="false" customHeight="true" outlineLevel="0" collapsed="false">
      <c r="B64" s="5" t="s">
        <v>68</v>
      </c>
      <c r="C64" s="5"/>
      <c r="D64" s="35" t="s">
        <v>69</v>
      </c>
      <c r="E64" s="7" t="s">
        <v>6</v>
      </c>
      <c r="F64" s="7"/>
      <c r="G64" s="7"/>
      <c r="H64" s="7"/>
      <c r="I64" s="7"/>
    </row>
    <row r="65" customFormat="false" ht="15" hidden="false" customHeight="true" outlineLevel="0" collapsed="false">
      <c r="B65" s="5" t="s">
        <v>70</v>
      </c>
      <c r="C65" s="5"/>
      <c r="D65" s="10" t="n">
        <v>0</v>
      </c>
      <c r="E65" s="7" t="s">
        <v>71</v>
      </c>
      <c r="F65" s="7"/>
      <c r="G65" s="7"/>
      <c r="H65" s="7"/>
      <c r="I65" s="7"/>
    </row>
    <row r="66" customFormat="false" ht="15" hidden="false" customHeight="true" outlineLevel="0" collapsed="false">
      <c r="B66" s="5" t="s">
        <v>72</v>
      </c>
      <c r="C66" s="5"/>
      <c r="D66" s="10" t="n">
        <v>500</v>
      </c>
      <c r="E66" s="7" t="s">
        <v>73</v>
      </c>
      <c r="F66" s="7"/>
      <c r="G66" s="7"/>
      <c r="H66" s="7"/>
      <c r="I66" s="7"/>
    </row>
    <row r="67" customFormat="false" ht="15" hidden="false" customHeight="true" outlineLevel="0" collapsed="false">
      <c r="B67" s="5" t="s">
        <v>74</v>
      </c>
      <c r="C67" s="5"/>
      <c r="D67" s="12" t="n">
        <f aca="false">YEAR(D59)</f>
        <v>2026</v>
      </c>
      <c r="E67" s="7" t="s">
        <v>75</v>
      </c>
      <c r="F67" s="7"/>
      <c r="G67" s="7"/>
      <c r="H67" s="7"/>
      <c r="I67" s="7"/>
    </row>
    <row r="68" customFormat="false" ht="15" hidden="false" customHeight="false" outlineLevel="0" collapsed="false">
      <c r="B68" s="11"/>
      <c r="C68" s="11"/>
      <c r="D68" s="11"/>
      <c r="E68" s="11"/>
      <c r="F68" s="11"/>
      <c r="G68" s="11"/>
      <c r="H68" s="11"/>
      <c r="I68" s="11"/>
    </row>
    <row r="69" customFormat="false" ht="15" hidden="false" customHeight="true" outlineLevel="0" collapsed="false">
      <c r="B69" s="16" t="s">
        <v>76</v>
      </c>
      <c r="C69" s="16"/>
      <c r="D69" s="16" t="s">
        <v>77</v>
      </c>
      <c r="E69" s="16"/>
      <c r="F69" s="16" t="s">
        <v>78</v>
      </c>
      <c r="G69" s="16"/>
      <c r="H69" s="16" t="s">
        <v>79</v>
      </c>
      <c r="I69" s="16"/>
    </row>
    <row r="70" customFormat="false" ht="15" hidden="false" customHeight="false" outlineLevel="0" collapsed="false">
      <c r="B70" s="36" t="s">
        <v>80</v>
      </c>
      <c r="C70" s="36"/>
      <c r="D70" s="26" t="n">
        <f aca="false">$D$66+$D$57</f>
        <v>1220.78</v>
      </c>
      <c r="E70" s="26"/>
      <c r="F70" s="26" t="n">
        <f aca="false">$D$66</f>
        <v>500</v>
      </c>
      <c r="G70" s="26"/>
      <c r="H70" s="26" t="n">
        <f aca="false">D70-F70</f>
        <v>720.78</v>
      </c>
      <c r="I70" s="26"/>
    </row>
    <row r="71" customFormat="false" ht="15" hidden="false" customHeight="false" outlineLevel="0" collapsed="false">
      <c r="B71" s="36" t="s">
        <v>81</v>
      </c>
      <c r="C71" s="36"/>
      <c r="D71" s="26" t="n">
        <f aca="false">IF(AND($D$64="Bəli",D70&lt;=Parametrlər!$C$8),MIN(Parametrlər!$C$7,D70),0)</f>
        <v>200</v>
      </c>
      <c r="E71" s="26"/>
      <c r="F71" s="26" t="n">
        <f aca="false">IF(AND($D$64="Bəli",F70&lt;=Parametrlər!$C$8),MIN(Parametrlər!$C$7,F70),0)</f>
        <v>200</v>
      </c>
      <c r="G71" s="26"/>
      <c r="H71" s="26" t="n">
        <f aca="false">D71-F71</f>
        <v>0</v>
      </c>
      <c r="I71" s="26"/>
    </row>
    <row r="72" customFormat="false" ht="15" hidden="false" customHeight="false" outlineLevel="0" collapsed="false">
      <c r="B72" s="36" t="s">
        <v>82</v>
      </c>
      <c r="C72" s="36"/>
      <c r="D72" s="26" t="n">
        <f aca="false">MAX(0,D70-D71-IF($D$64="Bəli",$D$65,0))</f>
        <v>1020.78</v>
      </c>
      <c r="E72" s="26"/>
      <c r="F72" s="26" t="n">
        <f aca="false">MAX(0,F70-F71-IF($D$64="Bəli",$D$65,0))</f>
        <v>300</v>
      </c>
      <c r="G72" s="26"/>
      <c r="H72" s="26" t="n">
        <f aca="false">D72-F72</f>
        <v>720.78</v>
      </c>
      <c r="I72" s="26"/>
    </row>
    <row r="73" customFormat="false" ht="15" hidden="false" customHeight="false" outlineLevel="0" collapsed="false">
      <c r="B73" s="36" t="s">
        <v>83</v>
      </c>
      <c r="C73" s="36"/>
      <c r="D73" s="26" t="n">
        <f aca="false">ROUND(IF($D$63="Özəl (qeyri-neft-qaz)",IF(D72&lt;=2500,D72*IF($D$67&lt;=2026,Parametrlər!$C$9,IF($D$67=2027,Parametrlər!$C$10,Parametrlər!$C$11)),IF(D72&lt;=8000,2500*IF($D$67&lt;=2026,Parametrlər!$C$9,IF($D$67=2027,Parametrlər!$C$10,Parametrlər!$C$11))+(D72-2500)*Parametrlər!$C$12,2500*IF($D$67&lt;=2026,Parametrlər!$C$9,IF($D$67=2027,Parametrlər!$C$10,Parametrlər!$C$11))+5500*Parametrlər!$C$12+(D72-8000)*Parametrlər!$C$13)),IF(D72&lt;=2500,D72*Parametrlər!$C$14,2500*Parametrlər!$C$14+(D72-2500)*Parametrlər!$C$15)),2)</f>
        <v>30.62</v>
      </c>
      <c r="E73" s="26"/>
      <c r="F73" s="26" t="n">
        <f aca="false">ROUND(IF($D$63="Özəl (qeyri-neft-qaz)",IF(F72&lt;=2500,F72*IF($D$67&lt;=2026,Parametrlər!$C$9,IF($D$67=2027,Parametrlər!$C$10,Parametrlər!$C$11)),IF(F72&lt;=8000,2500*IF($D$67&lt;=2026,Parametrlər!$C$9,IF($D$67=2027,Parametrlər!$C$10,Parametrlər!$C$11))+(F72-2500)*Parametrlər!$C$12,2500*IF($D$67&lt;=2026,Parametrlər!$C$9,IF($D$67=2027,Parametrlər!$C$10,Parametrlər!$C$11))+5500*Parametrlər!$C$12+(F72-8000)*Parametrlər!$C$13)),IF(F72&lt;=2500,F72*Parametrlər!$C$14,2500*Parametrlər!$C$14+(F72-2500)*Parametrlər!$C$15)),2)</f>
        <v>9</v>
      </c>
      <c r="G73" s="26"/>
      <c r="H73" s="26" t="n">
        <f aca="false">D73-F73</f>
        <v>21.62</v>
      </c>
      <c r="I73" s="26"/>
    </row>
    <row r="74" customFormat="false" ht="15" hidden="false" customHeight="false" outlineLevel="0" collapsed="false">
      <c r="B74" s="36" t="s">
        <v>84</v>
      </c>
      <c r="C74" s="36"/>
      <c r="D74" s="26" t="n">
        <f aca="false">ROUND(IF($D$63="Özəl (qeyri-neft-qaz)",IF(D70&lt;=200,D70*Parametrlər!$C$16,200*Parametrlər!$C$16+(D70-200)*Parametrlər!$C$17),D70*Parametrlər!$C$18),2)</f>
        <v>108.08</v>
      </c>
      <c r="E74" s="26"/>
      <c r="F74" s="26" t="n">
        <f aca="false">ROUND(IF($D$63="Özəl (qeyri-neft-qaz)",IF(F70&lt;=200,F70*Parametrlər!$C$16,200*Parametrlər!$C$16+(F70-200)*Parametrlər!$C$17),F70*Parametrlər!$C$18),2)</f>
        <v>36</v>
      </c>
      <c r="G74" s="26"/>
      <c r="H74" s="26" t="n">
        <f aca="false">D74-F74</f>
        <v>72.08</v>
      </c>
      <c r="I74" s="26"/>
    </row>
    <row r="75" customFormat="false" ht="15" hidden="false" customHeight="false" outlineLevel="0" collapsed="false">
      <c r="B75" s="36" t="s">
        <v>85</v>
      </c>
      <c r="C75" s="36"/>
      <c r="D75" s="26" t="n">
        <f aca="false">ROUND(D70*Parametrlər!$C$19,2)</f>
        <v>6.1</v>
      </c>
      <c r="E75" s="26"/>
      <c r="F75" s="26" t="n">
        <f aca="false">ROUND(F70*Parametrlər!$C$19,2)</f>
        <v>2.5</v>
      </c>
      <c r="G75" s="26"/>
      <c r="H75" s="26" t="n">
        <f aca="false">D75-F75</f>
        <v>3.6</v>
      </c>
      <c r="I75" s="26"/>
    </row>
    <row r="76" customFormat="false" ht="15" hidden="false" customHeight="false" outlineLevel="0" collapsed="false">
      <c r="B76" s="36" t="s">
        <v>86</v>
      </c>
      <c r="C76" s="36"/>
      <c r="D76" s="26" t="n">
        <f aca="false">ROUND(MIN(D70,IF($D$63="Özəl (qeyri-neft-qaz)",Parametrlər!$C$22,Parametrlər!$C$23))*Parametrlər!$C$20+MAX(0,D70-IF($D$63="Özəl (qeyri-neft-qaz)",Parametrlər!$C$22,Parametrlər!$C$23))*Parametrlər!$C$21,2)</f>
        <v>24.42</v>
      </c>
      <c r="E76" s="26"/>
      <c r="F76" s="26" t="n">
        <f aca="false">ROUND(MIN(F70,IF($D$63="Özəl (qeyri-neft-qaz)",Parametrlər!$C$22,Parametrlər!$C$23))*Parametrlər!$C$20+MAX(0,F70-IF($D$63="Özəl (qeyri-neft-qaz)",Parametrlər!$C$22,Parametrlər!$C$23))*Parametrlər!$C$21,2)</f>
        <v>10</v>
      </c>
      <c r="G76" s="26"/>
      <c r="H76" s="26" t="n">
        <f aca="false">D76-F76</f>
        <v>14.42</v>
      </c>
      <c r="I76" s="26"/>
    </row>
    <row r="77" customFormat="false" ht="15" hidden="false" customHeight="false" outlineLevel="0" collapsed="false">
      <c r="B77" s="37" t="s">
        <v>87</v>
      </c>
      <c r="C77" s="37"/>
      <c r="D77" s="26" t="n">
        <f aca="false">SUM(D73:D76)</f>
        <v>169.22</v>
      </c>
      <c r="E77" s="26"/>
      <c r="F77" s="26" t="n">
        <f aca="false">SUM(F73:F76)</f>
        <v>57.5</v>
      </c>
      <c r="G77" s="26"/>
      <c r="H77" s="26" t="n">
        <f aca="false">D77-F77</f>
        <v>111.72</v>
      </c>
      <c r="I77" s="26"/>
    </row>
    <row r="78" customFormat="false" ht="15" hidden="false" customHeight="false" outlineLevel="0" collapsed="false">
      <c r="B78" s="37" t="s">
        <v>88</v>
      </c>
      <c r="C78" s="37"/>
      <c r="D78" s="25" t="n">
        <f aca="false">ROUND(D70-D77,2)</f>
        <v>1051.56</v>
      </c>
      <c r="E78" s="25"/>
      <c r="F78" s="25" t="n">
        <f aca="false">ROUND(F70-F77,2)</f>
        <v>442.5</v>
      </c>
      <c r="G78" s="25"/>
      <c r="H78" s="25" t="n">
        <f aca="false">D78-F78</f>
        <v>609.06</v>
      </c>
      <c r="I78" s="25"/>
    </row>
    <row r="79" customFormat="false" ht="15" hidden="false" customHeight="false" outlineLevel="0" collapsed="false">
      <c r="B79" s="33" t="s">
        <v>89</v>
      </c>
      <c r="C79" s="33"/>
      <c r="D79" s="11"/>
      <c r="E79" s="11"/>
      <c r="F79" s="11"/>
      <c r="G79" s="11"/>
      <c r="H79" s="11"/>
      <c r="I79" s="11"/>
    </row>
    <row r="80" customFormat="false" ht="15" hidden="false" customHeight="false" outlineLevel="0" collapsed="false">
      <c r="B80" s="36" t="s">
        <v>90</v>
      </c>
      <c r="C80" s="36"/>
      <c r="D80" s="26" t="n">
        <f aca="false">ROUND(IF($D$63="Özəl (qeyri-neft-qaz)",IF(D70&lt;=200,D70*Parametrlər!$C$24,IF(D70&lt;=8000,200*Parametrlər!$C$24+(D70-200)*Parametrlər!$C$25,200*Parametrlər!$C$24+7800*Parametrlər!$C$25+(D70-8000)*Parametrlər!$C$26)),D70*Parametrlər!$C$27),2)</f>
        <v>197.12</v>
      </c>
      <c r="E80" s="26"/>
      <c r="F80" s="26" t="n">
        <f aca="false">ROUND(IF($D$63="Özəl (qeyri-neft-qaz)",IF(F70&lt;=200,F70*Parametrlər!$C$24,IF(F70&lt;=8000,200*Parametrlər!$C$24+(F70-200)*Parametrlər!$C$25,200*Parametrlər!$C$24+7800*Parametrlər!$C$25+(F70-8000)*Parametrlər!$C$26)),F70*Parametrlər!$C$27),2)</f>
        <v>89</v>
      </c>
      <c r="G80" s="26"/>
      <c r="H80" s="26" t="n">
        <f aca="false">D80-F80</f>
        <v>108.12</v>
      </c>
      <c r="I80" s="26"/>
    </row>
    <row r="81" customFormat="false" ht="15" hidden="false" customHeight="false" outlineLevel="0" collapsed="false">
      <c r="B81" s="36" t="s">
        <v>91</v>
      </c>
      <c r="C81" s="36"/>
      <c r="D81" s="26" t="n">
        <f aca="false">ROUND(D70*Parametrlər!$C$19,2)</f>
        <v>6.1</v>
      </c>
      <c r="E81" s="26"/>
      <c r="F81" s="26" t="n">
        <f aca="false">ROUND(F70*Parametrlər!$C$19,2)</f>
        <v>2.5</v>
      </c>
      <c r="G81" s="26"/>
      <c r="H81" s="26" t="n">
        <f aca="false">D81-F81</f>
        <v>3.6</v>
      </c>
      <c r="I81" s="26"/>
    </row>
    <row r="82" customFormat="false" ht="15" hidden="false" customHeight="false" outlineLevel="0" collapsed="false">
      <c r="B82" s="36" t="s">
        <v>92</v>
      </c>
      <c r="C82" s="36"/>
      <c r="D82" s="26" t="n">
        <f aca="false">D76</f>
        <v>24.42</v>
      </c>
      <c r="E82" s="26"/>
      <c r="F82" s="26" t="n">
        <f aca="false">F76</f>
        <v>10</v>
      </c>
      <c r="G82" s="26"/>
      <c r="H82" s="26" t="n">
        <f aca="false">D82-F82</f>
        <v>14.42</v>
      </c>
      <c r="I82" s="26"/>
    </row>
    <row r="83" customFormat="false" ht="15" hidden="false" customHeight="false" outlineLevel="0" collapsed="false">
      <c r="B83" s="37" t="s">
        <v>93</v>
      </c>
      <c r="C83" s="37"/>
      <c r="D83" s="25" t="n">
        <f aca="false">D70+SUM(D80:D82)</f>
        <v>1448.42</v>
      </c>
      <c r="E83" s="25"/>
      <c r="F83" s="25" t="n">
        <f aca="false">F70+SUM(F80:F82)</f>
        <v>601.5</v>
      </c>
      <c r="G83" s="25"/>
      <c r="H83" s="25" t="n">
        <f aca="false">D83-F83</f>
        <v>846.92</v>
      </c>
      <c r="I83" s="25"/>
    </row>
    <row r="84" customFormat="false" ht="15" hidden="false" customHeight="false" outlineLevel="0" collapsed="false">
      <c r="B84" s="11"/>
      <c r="C84" s="11"/>
      <c r="D84" s="11"/>
      <c r="E84" s="11"/>
      <c r="F84" s="11"/>
      <c r="G84" s="11"/>
      <c r="H84" s="11"/>
      <c r="I84" s="11"/>
    </row>
    <row r="85" customFormat="false" ht="15" hidden="false" customHeight="true" outlineLevel="0" collapsed="false">
      <c r="B85" s="24" t="s">
        <v>94</v>
      </c>
      <c r="C85" s="24"/>
      <c r="D85" s="34" t="n">
        <f aca="false">H78</f>
        <v>609.06</v>
      </c>
      <c r="E85" s="11"/>
      <c r="F85" s="11"/>
      <c r="G85" s="11"/>
      <c r="H85" s="11"/>
      <c r="I85" s="11"/>
    </row>
    <row r="86" customFormat="false" ht="15" hidden="false" customHeight="false" outlineLevel="0" collapsed="false">
      <c r="B86" s="11"/>
      <c r="C86" s="11"/>
      <c r="D86" s="11"/>
      <c r="E86" s="11"/>
      <c r="F86" s="11"/>
      <c r="G86" s="11"/>
      <c r="H86" s="11"/>
      <c r="I86" s="11"/>
    </row>
    <row r="87" customFormat="false" ht="25.5" hidden="false" customHeight="true" outlineLevel="0" collapsed="false">
      <c r="B87" s="38" t="s">
        <v>95</v>
      </c>
      <c r="C87" s="38"/>
      <c r="D87" s="38"/>
      <c r="E87" s="38"/>
      <c r="F87" s="38"/>
      <c r="G87" s="38"/>
      <c r="H87" s="38"/>
      <c r="I87" s="38"/>
    </row>
  </sheetData>
  <sheetProtection sheet="true"/>
  <mergeCells count="116">
    <mergeCell ref="B4:I4"/>
    <mergeCell ref="B7:C7"/>
    <mergeCell ref="E7:I7"/>
    <mergeCell ref="B8:C8"/>
    <mergeCell ref="E8:I8"/>
    <mergeCell ref="B9:C9"/>
    <mergeCell ref="E9:I9"/>
    <mergeCell ref="B10:C10"/>
    <mergeCell ref="E10:I10"/>
    <mergeCell ref="B11:C11"/>
    <mergeCell ref="E11:I11"/>
    <mergeCell ref="B12:C12"/>
    <mergeCell ref="E12:I12"/>
    <mergeCell ref="B14:C14"/>
    <mergeCell ref="E14:I14"/>
    <mergeCell ref="B15:C15"/>
    <mergeCell ref="E15:I15"/>
    <mergeCell ref="B16:C16"/>
    <mergeCell ref="E16:I16"/>
    <mergeCell ref="B17:C17"/>
    <mergeCell ref="E17:I17"/>
    <mergeCell ref="B18:C18"/>
    <mergeCell ref="E18:I18"/>
    <mergeCell ref="B21:I21"/>
    <mergeCell ref="B36:C36"/>
    <mergeCell ref="B39:C39"/>
    <mergeCell ref="E39:I39"/>
    <mergeCell ref="B40:C40"/>
    <mergeCell ref="E40:I40"/>
    <mergeCell ref="B41:C41"/>
    <mergeCell ref="E41:I41"/>
    <mergeCell ref="B42:C42"/>
    <mergeCell ref="E42:I42"/>
    <mergeCell ref="B44:I44"/>
    <mergeCell ref="B51:C51"/>
    <mergeCell ref="E51:I51"/>
    <mergeCell ref="B52:C52"/>
    <mergeCell ref="E52:I52"/>
    <mergeCell ref="D53:I53"/>
    <mergeCell ref="D54:I54"/>
    <mergeCell ref="B57:C57"/>
    <mergeCell ref="E57:I57"/>
    <mergeCell ref="B58:C58"/>
    <mergeCell ref="E58:I58"/>
    <mergeCell ref="B59:C59"/>
    <mergeCell ref="E59:I59"/>
    <mergeCell ref="B62:I62"/>
    <mergeCell ref="B63:C63"/>
    <mergeCell ref="E63:I63"/>
    <mergeCell ref="B64:C64"/>
    <mergeCell ref="E64:I64"/>
    <mergeCell ref="B65:C65"/>
    <mergeCell ref="E65:I65"/>
    <mergeCell ref="B66:C66"/>
    <mergeCell ref="E66:I66"/>
    <mergeCell ref="B67:C67"/>
    <mergeCell ref="E67:I67"/>
    <mergeCell ref="B69:C69"/>
    <mergeCell ref="D69:E69"/>
    <mergeCell ref="F69:G69"/>
    <mergeCell ref="H69:I69"/>
    <mergeCell ref="B70:C70"/>
    <mergeCell ref="D70:E70"/>
    <mergeCell ref="F70:G70"/>
    <mergeCell ref="H70:I70"/>
    <mergeCell ref="B71:C71"/>
    <mergeCell ref="D71:E71"/>
    <mergeCell ref="F71:G71"/>
    <mergeCell ref="H71:I71"/>
    <mergeCell ref="B72:C72"/>
    <mergeCell ref="D72:E72"/>
    <mergeCell ref="F72:G72"/>
    <mergeCell ref="H72:I72"/>
    <mergeCell ref="B73:C73"/>
    <mergeCell ref="D73:E73"/>
    <mergeCell ref="F73:G73"/>
    <mergeCell ref="H73:I73"/>
    <mergeCell ref="B74:C74"/>
    <mergeCell ref="D74:E74"/>
    <mergeCell ref="F74:G74"/>
    <mergeCell ref="H74:I74"/>
    <mergeCell ref="B75:C75"/>
    <mergeCell ref="D75:E75"/>
    <mergeCell ref="F75:G75"/>
    <mergeCell ref="H75:I75"/>
    <mergeCell ref="B76:C76"/>
    <mergeCell ref="D76:E76"/>
    <mergeCell ref="F76:G76"/>
    <mergeCell ref="H76:I76"/>
    <mergeCell ref="B77:C77"/>
    <mergeCell ref="D77:E77"/>
    <mergeCell ref="F77:G77"/>
    <mergeCell ref="H77:I77"/>
    <mergeCell ref="B78:C78"/>
    <mergeCell ref="D78:E78"/>
    <mergeCell ref="F78:G78"/>
    <mergeCell ref="H78:I78"/>
    <mergeCell ref="B79:C79"/>
    <mergeCell ref="B80:C80"/>
    <mergeCell ref="D80:E80"/>
    <mergeCell ref="F80:G80"/>
    <mergeCell ref="H80:I80"/>
    <mergeCell ref="B81:C81"/>
    <mergeCell ref="D81:E81"/>
    <mergeCell ref="F81:G81"/>
    <mergeCell ref="H81:I81"/>
    <mergeCell ref="B82:C82"/>
    <mergeCell ref="D82:E82"/>
    <mergeCell ref="F82:G82"/>
    <mergeCell ref="H82:I82"/>
    <mergeCell ref="B83:C83"/>
    <mergeCell ref="D83:E83"/>
    <mergeCell ref="F83:G83"/>
    <mergeCell ref="H83:I83"/>
    <mergeCell ref="B85:C85"/>
    <mergeCell ref="B87:I87"/>
  </mergeCells>
  <dataValidations count="3">
    <dataValidation allowBlank="false" errorStyle="stop" operator="between" showDropDown="false" showErrorMessage="false" showInputMessage="false" sqref="E24:E35" type="list">
      <formula1>"Tam işlənib,Əvəz edilməli,Öz təşəbbüsü ilə ödənişsiz"</formula1>
      <formula2>0</formula2>
    </dataValidation>
    <dataValidation allowBlank="false" errorStyle="stop" operator="between" showDropDown="false" showErrorMessage="false" showInputMessage="false" sqref="D63" type="list">
      <formula1>"Özəl (qeyri-neft-qaz),Dövlət və neft-qaz"</formula1>
      <formula2>0</formula2>
    </dataValidation>
    <dataValidation allowBlank="false" errorStyle="stop" operator="between" showDropDown="false" showErrorMessage="false" showInputMessage="false" sqref="D64" type="list">
      <formula1>"Bəli,Xeyr"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58"/>
    <col collapsed="false" customWidth="true" hidden="false" outlineLevel="0" max="3" min="3" style="0" width="14"/>
    <col collapsed="false" customWidth="true" hidden="false" outlineLevel="0" max="4" min="4" style="0" width="60"/>
  </cols>
  <sheetData>
    <row r="2" customFormat="false" ht="16.15" hidden="false" customHeight="false" outlineLevel="0" collapsed="false">
      <c r="B2" s="39" t="s">
        <v>96</v>
      </c>
    </row>
    <row r="3" customFormat="false" ht="36" hidden="false" customHeight="true" outlineLevel="0" collapsed="false">
      <c r="B3" s="7" t="s">
        <v>97</v>
      </c>
      <c r="C3" s="7"/>
      <c r="D3" s="7"/>
    </row>
    <row r="5" customFormat="false" ht="15" hidden="false" customHeight="false" outlineLevel="0" collapsed="false">
      <c r="B5" s="40" t="s">
        <v>76</v>
      </c>
      <c r="C5" s="40" t="s">
        <v>98</v>
      </c>
      <c r="D5" s="40" t="s">
        <v>99</v>
      </c>
    </row>
    <row r="6" customFormat="false" ht="15" hidden="false" customHeight="false" outlineLevel="0" collapsed="false">
      <c r="B6" s="41" t="s">
        <v>100</v>
      </c>
      <c r="C6" s="42" t="n">
        <v>30.4</v>
      </c>
      <c r="D6" s="41" t="s">
        <v>101</v>
      </c>
    </row>
    <row r="7" customFormat="false" ht="15" hidden="false" customHeight="false" outlineLevel="0" collapsed="false">
      <c r="B7" s="41" t="s">
        <v>102</v>
      </c>
      <c r="C7" s="43" t="n">
        <v>200</v>
      </c>
      <c r="D7" s="41" t="s">
        <v>103</v>
      </c>
    </row>
    <row r="8" customFormat="false" ht="15" hidden="false" customHeight="false" outlineLevel="0" collapsed="false">
      <c r="B8" s="41" t="s">
        <v>104</v>
      </c>
      <c r="C8" s="43" t="n">
        <v>2500</v>
      </c>
      <c r="D8" s="41" t="s">
        <v>103</v>
      </c>
    </row>
    <row r="9" customFormat="false" ht="15" hidden="false" customHeight="false" outlineLevel="0" collapsed="false">
      <c r="B9" s="41" t="s">
        <v>105</v>
      </c>
      <c r="C9" s="44" t="n">
        <v>0.03</v>
      </c>
      <c r="D9" s="41" t="s">
        <v>106</v>
      </c>
    </row>
    <row r="10" customFormat="false" ht="15" hidden="false" customHeight="false" outlineLevel="0" collapsed="false">
      <c r="B10" s="41" t="s">
        <v>107</v>
      </c>
      <c r="C10" s="44" t="n">
        <v>0.05</v>
      </c>
      <c r="D10" s="41" t="s">
        <v>108</v>
      </c>
    </row>
    <row r="11" customFormat="false" ht="15" hidden="false" customHeight="false" outlineLevel="0" collapsed="false">
      <c r="B11" s="41" t="s">
        <v>109</v>
      </c>
      <c r="C11" s="44" t="n">
        <v>0.07</v>
      </c>
      <c r="D11" s="41" t="s">
        <v>108</v>
      </c>
    </row>
    <row r="12" customFormat="false" ht="15" hidden="false" customHeight="false" outlineLevel="0" collapsed="false">
      <c r="B12" s="41" t="s">
        <v>110</v>
      </c>
      <c r="C12" s="44" t="n">
        <v>0.1</v>
      </c>
      <c r="D12" s="41" t="s">
        <v>108</v>
      </c>
    </row>
    <row r="13" customFormat="false" ht="15" hidden="false" customHeight="false" outlineLevel="0" collapsed="false">
      <c r="B13" s="41" t="s">
        <v>111</v>
      </c>
      <c r="C13" s="44" t="n">
        <v>0.14</v>
      </c>
      <c r="D13" s="41" t="s">
        <v>108</v>
      </c>
    </row>
    <row r="14" customFormat="false" ht="15" hidden="false" customHeight="false" outlineLevel="0" collapsed="false">
      <c r="B14" s="41" t="s">
        <v>112</v>
      </c>
      <c r="C14" s="44" t="n">
        <v>0.14</v>
      </c>
      <c r="D14" s="41" t="s">
        <v>113</v>
      </c>
    </row>
    <row r="15" customFormat="false" ht="15" hidden="false" customHeight="false" outlineLevel="0" collapsed="false">
      <c r="B15" s="41" t="s">
        <v>114</v>
      </c>
      <c r="C15" s="44" t="n">
        <v>0.25</v>
      </c>
      <c r="D15" s="41" t="s">
        <v>113</v>
      </c>
    </row>
    <row r="16" customFormat="false" ht="15" hidden="false" customHeight="false" outlineLevel="0" collapsed="false">
      <c r="B16" s="41" t="s">
        <v>115</v>
      </c>
      <c r="C16" s="44" t="n">
        <v>0.03</v>
      </c>
      <c r="D16" s="41" t="s">
        <v>116</v>
      </c>
    </row>
    <row r="17" customFormat="false" ht="15" hidden="false" customHeight="false" outlineLevel="0" collapsed="false">
      <c r="B17" s="41" t="s">
        <v>117</v>
      </c>
      <c r="C17" s="44" t="n">
        <v>0.1</v>
      </c>
      <c r="D17" s="41" t="s">
        <v>116</v>
      </c>
    </row>
    <row r="18" customFormat="false" ht="15" hidden="false" customHeight="false" outlineLevel="0" collapsed="false">
      <c r="B18" s="41" t="s">
        <v>118</v>
      </c>
      <c r="C18" s="44" t="n">
        <v>0.03</v>
      </c>
      <c r="D18" s="41" t="s">
        <v>116</v>
      </c>
    </row>
    <row r="19" customFormat="false" ht="15" hidden="false" customHeight="false" outlineLevel="0" collapsed="false">
      <c r="B19" s="41" t="s">
        <v>119</v>
      </c>
      <c r="C19" s="44" t="n">
        <v>0.005</v>
      </c>
      <c r="D19" s="41" t="s">
        <v>120</v>
      </c>
    </row>
    <row r="20" customFormat="false" ht="15" hidden="false" customHeight="false" outlineLevel="0" collapsed="false">
      <c r="B20" s="41" t="s">
        <v>121</v>
      </c>
      <c r="C20" s="44" t="n">
        <v>0.02</v>
      </c>
      <c r="D20" s="41" t="s">
        <v>122</v>
      </c>
    </row>
    <row r="21" customFormat="false" ht="15" hidden="false" customHeight="false" outlineLevel="0" collapsed="false">
      <c r="B21" s="41" t="s">
        <v>123</v>
      </c>
      <c r="C21" s="44" t="n">
        <v>0.005</v>
      </c>
      <c r="D21" s="41" t="s">
        <v>122</v>
      </c>
    </row>
    <row r="22" customFormat="false" ht="15" hidden="false" customHeight="false" outlineLevel="0" collapsed="false">
      <c r="B22" s="41" t="s">
        <v>124</v>
      </c>
      <c r="C22" s="43" t="n">
        <v>2500</v>
      </c>
      <c r="D22" s="41" t="s">
        <v>122</v>
      </c>
    </row>
    <row r="23" customFormat="false" ht="15" hidden="false" customHeight="false" outlineLevel="0" collapsed="false">
      <c r="B23" s="41" t="s">
        <v>125</v>
      </c>
      <c r="C23" s="43" t="n">
        <v>8000</v>
      </c>
      <c r="D23" s="41" t="s">
        <v>122</v>
      </c>
    </row>
    <row r="24" customFormat="false" ht="15" hidden="false" customHeight="false" outlineLevel="0" collapsed="false">
      <c r="B24" s="41" t="s">
        <v>126</v>
      </c>
      <c r="C24" s="44" t="n">
        <v>0.22</v>
      </c>
      <c r="D24" s="41" t="s">
        <v>116</v>
      </c>
    </row>
    <row r="25" customFormat="false" ht="15" hidden="false" customHeight="false" outlineLevel="0" collapsed="false">
      <c r="B25" s="41" t="s">
        <v>127</v>
      </c>
      <c r="C25" s="44" t="n">
        <v>0.15</v>
      </c>
      <c r="D25" s="41" t="s">
        <v>116</v>
      </c>
    </row>
    <row r="26" customFormat="false" ht="15" hidden="false" customHeight="false" outlineLevel="0" collapsed="false">
      <c r="B26" s="41" t="s">
        <v>128</v>
      </c>
      <c r="C26" s="44" t="n">
        <v>0.11</v>
      </c>
      <c r="D26" s="41" t="s">
        <v>116</v>
      </c>
    </row>
    <row r="27" customFormat="false" ht="15" hidden="false" customHeight="false" outlineLevel="0" collapsed="false">
      <c r="B27" s="41" t="s">
        <v>129</v>
      </c>
      <c r="C27" s="44" t="n">
        <v>0.22</v>
      </c>
      <c r="D27" s="41" t="s">
        <v>116</v>
      </c>
    </row>
  </sheetData>
  <mergeCells count="1">
    <mergeCell ref="B3:D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4"/>
    <col collapsed="false" customWidth="true" hidden="false" outlineLevel="0" max="3" min="3" style="0" width="44"/>
    <col collapsed="false" customWidth="true" hidden="false" outlineLevel="0" max="4" min="4" style="0" width="24"/>
    <col collapsed="false" customWidth="true" hidden="false" outlineLevel="0" max="5" min="5" style="0" width="58"/>
    <col collapsed="false" customWidth="true" hidden="false" outlineLevel="0" max="7" min="6" style="0" width="12"/>
  </cols>
  <sheetData>
    <row r="2" customFormat="false" ht="15" hidden="false" customHeight="false" outlineLevel="0" collapsed="false">
      <c r="B2" s="45" t="s">
        <v>130</v>
      </c>
    </row>
    <row r="3" customFormat="false" ht="63.75" hidden="false" customHeight="true" outlineLevel="0" collapsed="false">
      <c r="B3" s="7" t="s">
        <v>131</v>
      </c>
      <c r="C3" s="7"/>
      <c r="D3" s="7"/>
      <c r="E3" s="7"/>
      <c r="F3" s="7"/>
      <c r="G3" s="7"/>
    </row>
    <row r="5" customFormat="false" ht="32.8" hidden="false" customHeight="false" outlineLevel="0" collapsed="false">
      <c r="B5" s="27" t="s">
        <v>132</v>
      </c>
      <c r="C5" s="27" t="s">
        <v>133</v>
      </c>
      <c r="D5" s="27" t="s">
        <v>134</v>
      </c>
      <c r="E5" s="27" t="s">
        <v>31</v>
      </c>
      <c r="F5" s="27" t="s">
        <v>135</v>
      </c>
      <c r="G5" s="27" t="s">
        <v>136</v>
      </c>
    </row>
    <row r="6" customFormat="false" ht="15" hidden="false" customHeight="false" outlineLevel="0" collapsed="false">
      <c r="B6" s="46" t="n">
        <v>46023</v>
      </c>
      <c r="C6" s="47" t="s">
        <v>137</v>
      </c>
      <c r="D6" s="47" t="s">
        <v>138</v>
      </c>
      <c r="E6" s="47" t="s">
        <v>139</v>
      </c>
      <c r="F6" s="48" t="n">
        <f aca="false">IF(OR(B6="",D6&lt;&gt;"Bayram / hüzn / səsvermə"),DATE(1900,1,2),B6)</f>
        <v>46023</v>
      </c>
      <c r="G6" s="48" t="n">
        <f aca="false">IF(B6="",DATE(1900,1,2),B6)</f>
        <v>46023</v>
      </c>
    </row>
    <row r="7" customFormat="false" ht="15" hidden="false" customHeight="false" outlineLevel="0" collapsed="false">
      <c r="B7" s="46" t="n">
        <v>46024</v>
      </c>
      <c r="C7" s="47" t="s">
        <v>137</v>
      </c>
      <c r="D7" s="47" t="s">
        <v>138</v>
      </c>
      <c r="E7" s="47" t="s">
        <v>139</v>
      </c>
      <c r="F7" s="48" t="n">
        <f aca="false">IF(OR(B7="",D7&lt;&gt;"Bayram / hüzn / səsvermə"),DATE(1900,1,2),B7)</f>
        <v>46024</v>
      </c>
      <c r="G7" s="48" t="n">
        <f aca="false">IF(B7="",DATE(1900,1,2),B7)</f>
        <v>46024</v>
      </c>
    </row>
    <row r="8" customFormat="false" ht="15" hidden="false" customHeight="false" outlineLevel="0" collapsed="false">
      <c r="B8" s="46" t="n">
        <v>46042</v>
      </c>
      <c r="C8" s="47" t="s">
        <v>140</v>
      </c>
      <c r="D8" s="47" t="s">
        <v>138</v>
      </c>
      <c r="E8" s="47" t="s">
        <v>139</v>
      </c>
      <c r="F8" s="48" t="n">
        <f aca="false">IF(OR(B8="",D8&lt;&gt;"Bayram / hüzn / səsvermə"),DATE(1900,1,2),B8)</f>
        <v>46042</v>
      </c>
      <c r="G8" s="48" t="n">
        <f aca="false">IF(B8="",DATE(1900,1,2),B8)</f>
        <v>46042</v>
      </c>
    </row>
    <row r="9" customFormat="false" ht="15" hidden="false" customHeight="false" outlineLevel="0" collapsed="false">
      <c r="B9" s="46" t="n">
        <v>46089</v>
      </c>
      <c r="C9" s="47" t="s">
        <v>141</v>
      </c>
      <c r="D9" s="47" t="s">
        <v>138</v>
      </c>
      <c r="E9" s="47" t="s">
        <v>139</v>
      </c>
      <c r="F9" s="48" t="n">
        <f aca="false">IF(OR(B9="",D9&lt;&gt;"Bayram / hüzn / səsvermə"),DATE(1900,1,2),B9)</f>
        <v>46089</v>
      </c>
      <c r="G9" s="48" t="n">
        <f aca="false">IF(B9="",DATE(1900,1,2),B9)</f>
        <v>46089</v>
      </c>
    </row>
    <row r="10" customFormat="false" ht="23.85" hidden="false" customHeight="false" outlineLevel="0" collapsed="false">
      <c r="B10" s="46" t="n">
        <v>46090</v>
      </c>
      <c r="C10" s="47" t="s">
        <v>142</v>
      </c>
      <c r="D10" s="47" t="s">
        <v>142</v>
      </c>
      <c r="E10" s="47" t="s">
        <v>143</v>
      </c>
      <c r="F10" s="48" t="n">
        <f aca="false">IF(OR(B10="",D10&lt;&gt;"Bayram / hüzn / səsvermə"),DATE(1900,1,2),B10)</f>
        <v>3</v>
      </c>
      <c r="G10" s="48" t="n">
        <f aca="false">IF(B10="",DATE(1900,1,2),B10)</f>
        <v>46090</v>
      </c>
    </row>
    <row r="11" customFormat="false" ht="15" hidden="false" customHeight="false" outlineLevel="0" collapsed="false">
      <c r="B11" s="46" t="n">
        <v>46101</v>
      </c>
      <c r="C11" s="47" t="s">
        <v>144</v>
      </c>
      <c r="D11" s="47" t="s">
        <v>138</v>
      </c>
      <c r="E11" s="47" t="s">
        <v>145</v>
      </c>
      <c r="F11" s="48" t="n">
        <f aca="false">IF(OR(B11="",D11&lt;&gt;"Bayram / hüzn / səsvermə"),DATE(1900,1,2),B11)</f>
        <v>46101</v>
      </c>
      <c r="G11" s="48" t="n">
        <f aca="false">IF(B11="",DATE(1900,1,2),B11)</f>
        <v>46101</v>
      </c>
    </row>
    <row r="12" customFormat="false" ht="15" hidden="false" customHeight="false" outlineLevel="0" collapsed="false">
      <c r="B12" s="46" t="n">
        <v>46101</v>
      </c>
      <c r="C12" s="47" t="s">
        <v>146</v>
      </c>
      <c r="D12" s="47" t="s">
        <v>138</v>
      </c>
      <c r="E12" s="47" t="s">
        <v>145</v>
      </c>
      <c r="F12" s="48" t="n">
        <f aca="false">IF(OR(B12="",D12&lt;&gt;"Bayram / hüzn / səsvermə"),DATE(1900,1,2),B12)</f>
        <v>46101</v>
      </c>
      <c r="G12" s="48" t="n">
        <f aca="false">IF(B12="",DATE(1900,1,2),B12)</f>
        <v>46101</v>
      </c>
    </row>
    <row r="13" customFormat="false" ht="15" hidden="false" customHeight="false" outlineLevel="0" collapsed="false">
      <c r="B13" s="46" t="n">
        <v>46102</v>
      </c>
      <c r="C13" s="47" t="s">
        <v>144</v>
      </c>
      <c r="D13" s="47" t="s">
        <v>138</v>
      </c>
      <c r="E13" s="47" t="s">
        <v>145</v>
      </c>
      <c r="F13" s="48" t="n">
        <f aca="false">IF(OR(B13="",D13&lt;&gt;"Bayram / hüzn / səsvermə"),DATE(1900,1,2),B13)</f>
        <v>46102</v>
      </c>
      <c r="G13" s="48" t="n">
        <f aca="false">IF(B13="",DATE(1900,1,2),B13)</f>
        <v>46102</v>
      </c>
    </row>
    <row r="14" customFormat="false" ht="15" hidden="false" customHeight="false" outlineLevel="0" collapsed="false">
      <c r="B14" s="46" t="n">
        <v>46102</v>
      </c>
      <c r="C14" s="47" t="s">
        <v>146</v>
      </c>
      <c r="D14" s="47" t="s">
        <v>138</v>
      </c>
      <c r="E14" s="47" t="s">
        <v>145</v>
      </c>
      <c r="F14" s="48" t="n">
        <f aca="false">IF(OR(B14="",D14&lt;&gt;"Bayram / hüzn / səsvermə"),DATE(1900,1,2),B14)</f>
        <v>46102</v>
      </c>
      <c r="G14" s="48" t="n">
        <f aca="false">IF(B14="",DATE(1900,1,2),B14)</f>
        <v>46102</v>
      </c>
    </row>
    <row r="15" customFormat="false" ht="15" hidden="false" customHeight="false" outlineLevel="0" collapsed="false">
      <c r="B15" s="46" t="n">
        <v>46103</v>
      </c>
      <c r="C15" s="47" t="s">
        <v>144</v>
      </c>
      <c r="D15" s="47" t="s">
        <v>138</v>
      </c>
      <c r="E15" s="47" t="s">
        <v>145</v>
      </c>
      <c r="F15" s="48" t="n">
        <f aca="false">IF(OR(B15="",D15&lt;&gt;"Bayram / hüzn / səsvermə"),DATE(1900,1,2),B15)</f>
        <v>46103</v>
      </c>
      <c r="G15" s="48" t="n">
        <f aca="false">IF(B15="",DATE(1900,1,2),B15)</f>
        <v>46103</v>
      </c>
    </row>
    <row r="16" customFormat="false" ht="15" hidden="false" customHeight="false" outlineLevel="0" collapsed="false">
      <c r="B16" s="46" t="n">
        <v>46104</v>
      </c>
      <c r="C16" s="47" t="s">
        <v>144</v>
      </c>
      <c r="D16" s="47" t="s">
        <v>138</v>
      </c>
      <c r="E16" s="47" t="s">
        <v>145</v>
      </c>
      <c r="F16" s="48" t="n">
        <f aca="false">IF(OR(B16="",D16&lt;&gt;"Bayram / hüzn / səsvermə"),DATE(1900,1,2),B16)</f>
        <v>46104</v>
      </c>
      <c r="G16" s="48" t="n">
        <f aca="false">IF(B16="",DATE(1900,1,2),B16)</f>
        <v>46104</v>
      </c>
    </row>
    <row r="17" customFormat="false" ht="15" hidden="false" customHeight="false" outlineLevel="0" collapsed="false">
      <c r="B17" s="46" t="n">
        <v>46105</v>
      </c>
      <c r="C17" s="47" t="s">
        <v>144</v>
      </c>
      <c r="D17" s="47" t="s">
        <v>138</v>
      </c>
      <c r="E17" s="47" t="s">
        <v>145</v>
      </c>
      <c r="F17" s="48" t="n">
        <f aca="false">IF(OR(B17="",D17&lt;&gt;"Bayram / hüzn / səsvermə"),DATE(1900,1,2),B17)</f>
        <v>46105</v>
      </c>
      <c r="G17" s="48" t="n">
        <f aca="false">IF(B17="",DATE(1900,1,2),B17)</f>
        <v>46105</v>
      </c>
    </row>
    <row r="18" customFormat="false" ht="23.85" hidden="false" customHeight="false" outlineLevel="0" collapsed="false">
      <c r="B18" s="46" t="n">
        <v>46106</v>
      </c>
      <c r="C18" s="47" t="s">
        <v>142</v>
      </c>
      <c r="D18" s="47" t="s">
        <v>142</v>
      </c>
      <c r="E18" s="47" t="s">
        <v>143</v>
      </c>
      <c r="F18" s="48" t="n">
        <f aca="false">IF(OR(B18="",D18&lt;&gt;"Bayram / hüzn / səsvermə"),DATE(1900,1,2),B18)</f>
        <v>3</v>
      </c>
      <c r="G18" s="48" t="n">
        <f aca="false">IF(B18="",DATE(1900,1,2),B18)</f>
        <v>46106</v>
      </c>
    </row>
    <row r="19" customFormat="false" ht="23.85" hidden="false" customHeight="false" outlineLevel="0" collapsed="false">
      <c r="B19" s="46" t="n">
        <v>46107</v>
      </c>
      <c r="C19" s="47" t="s">
        <v>142</v>
      </c>
      <c r="D19" s="47" t="s">
        <v>142</v>
      </c>
      <c r="E19" s="47" t="s">
        <v>143</v>
      </c>
      <c r="F19" s="48" t="n">
        <f aca="false">IF(OR(B19="",D19&lt;&gt;"Bayram / hüzn / səsvermə"),DATE(1900,1,2),B19)</f>
        <v>3</v>
      </c>
      <c r="G19" s="48" t="n">
        <f aca="false">IF(B19="",DATE(1900,1,2),B19)</f>
        <v>46107</v>
      </c>
    </row>
    <row r="20" customFormat="false" ht="23.85" hidden="false" customHeight="false" outlineLevel="0" collapsed="false">
      <c r="B20" s="46" t="n">
        <v>46108</v>
      </c>
      <c r="C20" s="47" t="s">
        <v>142</v>
      </c>
      <c r="D20" s="47" t="s">
        <v>142</v>
      </c>
      <c r="E20" s="47" t="s">
        <v>143</v>
      </c>
      <c r="F20" s="48" t="n">
        <f aca="false">IF(OR(B20="",D20&lt;&gt;"Bayram / hüzn / səsvermə"),DATE(1900,1,2),B20)</f>
        <v>3</v>
      </c>
      <c r="G20" s="48" t="n">
        <f aca="false">IF(B20="",DATE(1900,1,2),B20)</f>
        <v>46108</v>
      </c>
    </row>
    <row r="21" customFormat="false" ht="23.85" hidden="false" customHeight="false" outlineLevel="0" collapsed="false">
      <c r="B21" s="46" t="n">
        <v>46111</v>
      </c>
      <c r="C21" s="47" t="s">
        <v>142</v>
      </c>
      <c r="D21" s="47" t="s">
        <v>142</v>
      </c>
      <c r="E21" s="47" t="s">
        <v>143</v>
      </c>
      <c r="F21" s="48" t="n">
        <f aca="false">IF(OR(B21="",D21&lt;&gt;"Bayram / hüzn / səsvermə"),DATE(1900,1,2),B21)</f>
        <v>3</v>
      </c>
      <c r="G21" s="48" t="n">
        <f aca="false">IF(B21="",DATE(1900,1,2),B21)</f>
        <v>46111</v>
      </c>
    </row>
    <row r="22" customFormat="false" ht="15" hidden="false" customHeight="false" outlineLevel="0" collapsed="false">
      <c r="B22" s="46" t="n">
        <v>46151</v>
      </c>
      <c r="C22" s="47" t="s">
        <v>147</v>
      </c>
      <c r="D22" s="47" t="s">
        <v>138</v>
      </c>
      <c r="E22" s="47" t="s">
        <v>139</v>
      </c>
      <c r="F22" s="48" t="n">
        <f aca="false">IF(OR(B22="",D22&lt;&gt;"Bayram / hüzn / səsvermə"),DATE(1900,1,2),B22)</f>
        <v>46151</v>
      </c>
      <c r="G22" s="48" t="n">
        <f aca="false">IF(B22="",DATE(1900,1,2),B22)</f>
        <v>46151</v>
      </c>
    </row>
    <row r="23" customFormat="false" ht="23.85" hidden="false" customHeight="false" outlineLevel="0" collapsed="false">
      <c r="B23" s="46" t="n">
        <v>46153</v>
      </c>
      <c r="C23" s="47" t="s">
        <v>142</v>
      </c>
      <c r="D23" s="47" t="s">
        <v>142</v>
      </c>
      <c r="E23" s="47" t="s">
        <v>143</v>
      </c>
      <c r="F23" s="48" t="n">
        <f aca="false">IF(OR(B23="",D23&lt;&gt;"Bayram / hüzn / səsvermə"),DATE(1900,1,2),B23)</f>
        <v>3</v>
      </c>
      <c r="G23" s="48" t="n">
        <f aca="false">IF(B23="",DATE(1900,1,2),B23)</f>
        <v>46153</v>
      </c>
    </row>
    <row r="24" customFormat="false" ht="15" hidden="false" customHeight="false" outlineLevel="0" collapsed="false">
      <c r="B24" s="46" t="n">
        <v>46169</v>
      </c>
      <c r="C24" s="47" t="s">
        <v>148</v>
      </c>
      <c r="D24" s="47" t="s">
        <v>138</v>
      </c>
      <c r="E24" s="47" t="s">
        <v>145</v>
      </c>
      <c r="F24" s="48" t="n">
        <f aca="false">IF(OR(B24="",D24&lt;&gt;"Bayram / hüzn / səsvermə"),DATE(1900,1,2),B24)</f>
        <v>46169</v>
      </c>
      <c r="G24" s="48" t="n">
        <f aca="false">IF(B24="",DATE(1900,1,2),B24)</f>
        <v>46169</v>
      </c>
    </row>
    <row r="25" customFormat="false" ht="15" hidden="false" customHeight="false" outlineLevel="0" collapsed="false">
      <c r="B25" s="46" t="n">
        <v>46170</v>
      </c>
      <c r="C25" s="47" t="s">
        <v>149</v>
      </c>
      <c r="D25" s="47" t="s">
        <v>138</v>
      </c>
      <c r="E25" s="47" t="s">
        <v>145</v>
      </c>
      <c r="F25" s="48" t="n">
        <f aca="false">IF(OR(B25="",D25&lt;&gt;"Bayram / hüzn / səsvermə"),DATE(1900,1,2),B25)</f>
        <v>46170</v>
      </c>
      <c r="G25" s="48" t="n">
        <f aca="false">IF(B25="",DATE(1900,1,2),B25)</f>
        <v>46170</v>
      </c>
    </row>
    <row r="26" customFormat="false" ht="15" hidden="false" customHeight="false" outlineLevel="0" collapsed="false">
      <c r="B26" s="46" t="n">
        <v>46170</v>
      </c>
      <c r="C26" s="47" t="s">
        <v>150</v>
      </c>
      <c r="D26" s="47" t="s">
        <v>138</v>
      </c>
      <c r="E26" s="47" t="s">
        <v>139</v>
      </c>
      <c r="F26" s="48" t="n">
        <f aca="false">IF(OR(B26="",D26&lt;&gt;"Bayram / hüzn / səsvermə"),DATE(1900,1,2),B26)</f>
        <v>46170</v>
      </c>
      <c r="G26" s="48" t="n">
        <f aca="false">IF(B26="",DATE(1900,1,2),B26)</f>
        <v>46170</v>
      </c>
    </row>
    <row r="27" customFormat="false" ht="23.85" hidden="false" customHeight="false" outlineLevel="0" collapsed="false">
      <c r="B27" s="46" t="n">
        <v>46171</v>
      </c>
      <c r="C27" s="47" t="s">
        <v>142</v>
      </c>
      <c r="D27" s="47" t="s">
        <v>142</v>
      </c>
      <c r="E27" s="47" t="s">
        <v>143</v>
      </c>
      <c r="F27" s="48" t="n">
        <f aca="false">IF(OR(B27="",D27&lt;&gt;"Bayram / hüzn / səsvermə"),DATE(1900,1,2),B27)</f>
        <v>3</v>
      </c>
      <c r="G27" s="48" t="n">
        <f aca="false">IF(B27="",DATE(1900,1,2),B27)</f>
        <v>46171</v>
      </c>
    </row>
    <row r="28" customFormat="false" ht="15" hidden="false" customHeight="false" outlineLevel="0" collapsed="false">
      <c r="B28" s="46" t="n">
        <v>46188</v>
      </c>
      <c r="C28" s="47" t="s">
        <v>151</v>
      </c>
      <c r="D28" s="47" t="s">
        <v>138</v>
      </c>
      <c r="E28" s="47" t="s">
        <v>139</v>
      </c>
      <c r="F28" s="48" t="n">
        <f aca="false">IF(OR(B28="",D28&lt;&gt;"Bayram / hüzn / səsvermə"),DATE(1900,1,2),B28)</f>
        <v>46188</v>
      </c>
      <c r="G28" s="48" t="n">
        <f aca="false">IF(B28="",DATE(1900,1,2),B28)</f>
        <v>46188</v>
      </c>
    </row>
    <row r="29" customFormat="false" ht="15" hidden="false" customHeight="false" outlineLevel="0" collapsed="false">
      <c r="B29" s="46" t="n">
        <v>46199</v>
      </c>
      <c r="C29" s="47" t="s">
        <v>152</v>
      </c>
      <c r="D29" s="47" t="s">
        <v>138</v>
      </c>
      <c r="E29" s="47" t="s">
        <v>139</v>
      </c>
      <c r="F29" s="48" t="n">
        <f aca="false">IF(OR(B29="",D29&lt;&gt;"Bayram / hüzn / səsvermə"),DATE(1900,1,2),B29)</f>
        <v>46199</v>
      </c>
      <c r="G29" s="48" t="n">
        <f aca="false">IF(B29="",DATE(1900,1,2),B29)</f>
        <v>46199</v>
      </c>
    </row>
    <row r="30" customFormat="false" ht="15" hidden="false" customHeight="false" outlineLevel="0" collapsed="false">
      <c r="B30" s="46" t="n">
        <v>46334</v>
      </c>
      <c r="C30" s="47" t="s">
        <v>153</v>
      </c>
      <c r="D30" s="47" t="s">
        <v>138</v>
      </c>
      <c r="E30" s="47" t="s">
        <v>139</v>
      </c>
      <c r="F30" s="48" t="n">
        <f aca="false">IF(OR(B30="",D30&lt;&gt;"Bayram / hüzn / səsvermə"),DATE(1900,1,2),B30)</f>
        <v>46334</v>
      </c>
      <c r="G30" s="48" t="n">
        <f aca="false">IF(B30="",DATE(1900,1,2),B30)</f>
        <v>46334</v>
      </c>
    </row>
    <row r="31" customFormat="false" ht="15" hidden="false" customHeight="false" outlineLevel="0" collapsed="false">
      <c r="B31" s="46" t="n">
        <v>46335</v>
      </c>
      <c r="C31" s="47" t="s">
        <v>154</v>
      </c>
      <c r="D31" s="47" t="s">
        <v>138</v>
      </c>
      <c r="E31" s="47" t="s">
        <v>139</v>
      </c>
      <c r="F31" s="48" t="n">
        <f aca="false">IF(OR(B31="",D31&lt;&gt;"Bayram / hüzn / səsvermə"),DATE(1900,1,2),B31)</f>
        <v>46335</v>
      </c>
      <c r="G31" s="48" t="n">
        <f aca="false">IF(B31="",DATE(1900,1,2),B31)</f>
        <v>46335</v>
      </c>
    </row>
    <row r="32" customFormat="false" ht="23.85" hidden="false" customHeight="false" outlineLevel="0" collapsed="false">
      <c r="B32" s="46" t="n">
        <v>46336</v>
      </c>
      <c r="C32" s="47" t="s">
        <v>142</v>
      </c>
      <c r="D32" s="47" t="s">
        <v>142</v>
      </c>
      <c r="E32" s="47" t="s">
        <v>143</v>
      </c>
      <c r="F32" s="48" t="n">
        <f aca="false">IF(OR(B32="",D32&lt;&gt;"Bayram / hüzn / səsvermə"),DATE(1900,1,2),B32)</f>
        <v>3</v>
      </c>
      <c r="G32" s="48" t="n">
        <f aca="false">IF(B32="",DATE(1900,1,2),B32)</f>
        <v>46336</v>
      </c>
    </row>
    <row r="33" customFormat="false" ht="15" hidden="false" customHeight="false" outlineLevel="0" collapsed="false">
      <c r="B33" s="46" t="n">
        <v>46387</v>
      </c>
      <c r="C33" s="47" t="s">
        <v>155</v>
      </c>
      <c r="D33" s="47" t="s">
        <v>138</v>
      </c>
      <c r="E33" s="47" t="s">
        <v>139</v>
      </c>
      <c r="F33" s="48" t="n">
        <f aca="false">IF(OR(B33="",D33&lt;&gt;"Bayram / hüzn / səsvermə"),DATE(1900,1,2),B33)</f>
        <v>46387</v>
      </c>
      <c r="G33" s="48" t="n">
        <f aca="false">IF(B33="",DATE(1900,1,2),B33)</f>
        <v>46387</v>
      </c>
    </row>
    <row r="34" customFormat="false" ht="15" hidden="false" customHeight="false" outlineLevel="0" collapsed="false">
      <c r="B34" s="46" t="n">
        <v>46388</v>
      </c>
      <c r="C34" s="47" t="s">
        <v>137</v>
      </c>
      <c r="D34" s="47" t="s">
        <v>138</v>
      </c>
      <c r="E34" s="47" t="s">
        <v>139</v>
      </c>
      <c r="F34" s="48" t="n">
        <f aca="false">IF(OR(B34="",D34&lt;&gt;"Bayram / hüzn / səsvermə"),DATE(1900,1,2),B34)</f>
        <v>46388</v>
      </c>
      <c r="G34" s="48" t="n">
        <f aca="false">IF(B34="",DATE(1900,1,2),B34)</f>
        <v>46388</v>
      </c>
    </row>
    <row r="35" customFormat="false" ht="15" hidden="false" customHeight="false" outlineLevel="0" collapsed="false">
      <c r="B35" s="46" t="n">
        <v>46389</v>
      </c>
      <c r="C35" s="47" t="s">
        <v>137</v>
      </c>
      <c r="D35" s="47" t="s">
        <v>138</v>
      </c>
      <c r="E35" s="47" t="s">
        <v>139</v>
      </c>
      <c r="F35" s="48" t="n">
        <f aca="false">IF(OR(B35="",D35&lt;&gt;"Bayram / hüzn / səsvermə"),DATE(1900,1,2),B35)</f>
        <v>46389</v>
      </c>
      <c r="G35" s="48" t="n">
        <f aca="false">IF(B35="",DATE(1900,1,2),B35)</f>
        <v>46389</v>
      </c>
    </row>
    <row r="36" customFormat="false" ht="23.85" hidden="false" customHeight="false" outlineLevel="0" collapsed="false">
      <c r="B36" s="46" t="n">
        <v>46391</v>
      </c>
      <c r="C36" s="47" t="s">
        <v>142</v>
      </c>
      <c r="D36" s="47" t="s">
        <v>142</v>
      </c>
      <c r="E36" s="47" t="s">
        <v>156</v>
      </c>
      <c r="F36" s="48" t="n">
        <f aca="false">IF(OR(B36="",D36&lt;&gt;"Bayram / hüzn / səsvermə"),DATE(1900,1,2),B36)</f>
        <v>3</v>
      </c>
      <c r="G36" s="48" t="n">
        <f aca="false">IF(B36="",DATE(1900,1,2),B36)</f>
        <v>46391</v>
      </c>
    </row>
    <row r="37" customFormat="false" ht="15" hidden="false" customHeight="false" outlineLevel="0" collapsed="false">
      <c r="B37" s="46" t="n">
        <v>46407</v>
      </c>
      <c r="C37" s="47" t="s">
        <v>140</v>
      </c>
      <c r="D37" s="47" t="s">
        <v>138</v>
      </c>
      <c r="E37" s="47" t="s">
        <v>139</v>
      </c>
      <c r="F37" s="48" t="n">
        <f aca="false">IF(OR(B37="",D37&lt;&gt;"Bayram / hüzn / səsvermə"),DATE(1900,1,2),B37)</f>
        <v>46407</v>
      </c>
      <c r="G37" s="48" t="n">
        <f aca="false">IF(B37="",DATE(1900,1,2),B37)</f>
        <v>46407</v>
      </c>
    </row>
    <row r="38" customFormat="false" ht="15" hidden="false" customHeight="false" outlineLevel="0" collapsed="false">
      <c r="B38" s="46" t="n">
        <v>46454</v>
      </c>
      <c r="C38" s="47" t="s">
        <v>141</v>
      </c>
      <c r="D38" s="47" t="s">
        <v>138</v>
      </c>
      <c r="E38" s="47" t="s">
        <v>139</v>
      </c>
      <c r="F38" s="48" t="n">
        <f aca="false">IF(OR(B38="",D38&lt;&gt;"Bayram / hüzn / səsvermə"),DATE(1900,1,2),B38)</f>
        <v>46454</v>
      </c>
      <c r="G38" s="48" t="n">
        <f aca="false">IF(B38="",DATE(1900,1,2),B38)</f>
        <v>46454</v>
      </c>
    </row>
    <row r="39" customFormat="false" ht="23.85" hidden="false" customHeight="false" outlineLevel="0" collapsed="false">
      <c r="B39" s="46" t="n">
        <v>46456</v>
      </c>
      <c r="C39" s="47" t="s">
        <v>157</v>
      </c>
      <c r="D39" s="47" t="s">
        <v>138</v>
      </c>
      <c r="E39" s="47" t="s">
        <v>158</v>
      </c>
      <c r="F39" s="48" t="n">
        <f aca="false">IF(OR(B39="",D39&lt;&gt;"Bayram / hüzn / səsvermə"),DATE(1900,1,2),B39)</f>
        <v>46456</v>
      </c>
      <c r="G39" s="48" t="n">
        <f aca="false">IF(B39="",DATE(1900,1,2),B39)</f>
        <v>46456</v>
      </c>
    </row>
    <row r="40" customFormat="false" ht="23.85" hidden="false" customHeight="false" outlineLevel="0" collapsed="false">
      <c r="B40" s="46" t="n">
        <v>46457</v>
      </c>
      <c r="C40" s="47" t="s">
        <v>157</v>
      </c>
      <c r="D40" s="47" t="s">
        <v>138</v>
      </c>
      <c r="E40" s="47" t="s">
        <v>158</v>
      </c>
      <c r="F40" s="48" t="n">
        <f aca="false">IF(OR(B40="",D40&lt;&gt;"Bayram / hüzn / səsvermə"),DATE(1900,1,2),B40)</f>
        <v>46457</v>
      </c>
      <c r="G40" s="48" t="n">
        <f aca="false">IF(B40="",DATE(1900,1,2),B40)</f>
        <v>46457</v>
      </c>
    </row>
    <row r="41" customFormat="false" ht="23.85" hidden="false" customHeight="false" outlineLevel="0" collapsed="false">
      <c r="B41" s="46" t="n">
        <v>46466</v>
      </c>
      <c r="C41" s="47" t="s">
        <v>144</v>
      </c>
      <c r="D41" s="47" t="s">
        <v>138</v>
      </c>
      <c r="E41" s="47" t="s">
        <v>158</v>
      </c>
      <c r="F41" s="48" t="n">
        <f aca="false">IF(OR(B41="",D41&lt;&gt;"Bayram / hüzn / səsvermə"),DATE(1900,1,2),B41)</f>
        <v>46466</v>
      </c>
      <c r="G41" s="48" t="n">
        <f aca="false">IF(B41="",DATE(1900,1,2),B41)</f>
        <v>46466</v>
      </c>
    </row>
    <row r="42" customFormat="false" ht="23.85" hidden="false" customHeight="false" outlineLevel="0" collapsed="false">
      <c r="B42" s="46" t="n">
        <v>46467</v>
      </c>
      <c r="C42" s="47" t="s">
        <v>144</v>
      </c>
      <c r="D42" s="47" t="s">
        <v>138</v>
      </c>
      <c r="E42" s="47" t="s">
        <v>158</v>
      </c>
      <c r="F42" s="48" t="n">
        <f aca="false">IF(OR(B42="",D42&lt;&gt;"Bayram / hüzn / səsvermə"),DATE(1900,1,2),B42)</f>
        <v>46467</v>
      </c>
      <c r="G42" s="48" t="n">
        <f aca="false">IF(B42="",DATE(1900,1,2),B42)</f>
        <v>46467</v>
      </c>
    </row>
    <row r="43" customFormat="false" ht="23.85" hidden="false" customHeight="false" outlineLevel="0" collapsed="false">
      <c r="B43" s="46" t="n">
        <v>46468</v>
      </c>
      <c r="C43" s="47" t="s">
        <v>144</v>
      </c>
      <c r="D43" s="47" t="s">
        <v>138</v>
      </c>
      <c r="E43" s="47" t="s">
        <v>158</v>
      </c>
      <c r="F43" s="48" t="n">
        <f aca="false">IF(OR(B43="",D43&lt;&gt;"Bayram / hüzn / səsvermə"),DATE(1900,1,2),B43)</f>
        <v>46468</v>
      </c>
      <c r="G43" s="48" t="n">
        <f aca="false">IF(B43="",DATE(1900,1,2),B43)</f>
        <v>46468</v>
      </c>
    </row>
    <row r="44" customFormat="false" ht="23.85" hidden="false" customHeight="false" outlineLevel="0" collapsed="false">
      <c r="B44" s="46" t="n">
        <v>46469</v>
      </c>
      <c r="C44" s="47" t="s">
        <v>144</v>
      </c>
      <c r="D44" s="47" t="s">
        <v>138</v>
      </c>
      <c r="E44" s="47" t="s">
        <v>158</v>
      </c>
      <c r="F44" s="48" t="n">
        <f aca="false">IF(OR(B44="",D44&lt;&gt;"Bayram / hüzn / səsvermə"),DATE(1900,1,2),B44)</f>
        <v>46469</v>
      </c>
      <c r="G44" s="48" t="n">
        <f aca="false">IF(B44="",DATE(1900,1,2),B44)</f>
        <v>46469</v>
      </c>
    </row>
    <row r="45" customFormat="false" ht="23.85" hidden="false" customHeight="false" outlineLevel="0" collapsed="false">
      <c r="B45" s="46" t="n">
        <v>46470</v>
      </c>
      <c r="C45" s="47" t="s">
        <v>144</v>
      </c>
      <c r="D45" s="47" t="s">
        <v>138</v>
      </c>
      <c r="E45" s="47" t="s">
        <v>158</v>
      </c>
      <c r="F45" s="48" t="n">
        <f aca="false">IF(OR(B45="",D45&lt;&gt;"Bayram / hüzn / səsvermə"),DATE(1900,1,2),B45)</f>
        <v>46470</v>
      </c>
      <c r="G45" s="48" t="n">
        <f aca="false">IF(B45="",DATE(1900,1,2),B45)</f>
        <v>46470</v>
      </c>
    </row>
    <row r="46" customFormat="false" ht="23.85" hidden="false" customHeight="false" outlineLevel="0" collapsed="false">
      <c r="B46" s="46" t="n">
        <v>46471</v>
      </c>
      <c r="C46" s="47" t="s">
        <v>142</v>
      </c>
      <c r="D46" s="47" t="s">
        <v>142</v>
      </c>
      <c r="E46" s="47" t="s">
        <v>156</v>
      </c>
      <c r="F46" s="48" t="n">
        <f aca="false">IF(OR(B46="",D46&lt;&gt;"Bayram / hüzn / səsvermə"),DATE(1900,1,2),B46)</f>
        <v>3</v>
      </c>
      <c r="G46" s="48" t="n">
        <f aca="false">IF(B46="",DATE(1900,1,2),B46)</f>
        <v>46471</v>
      </c>
    </row>
    <row r="47" customFormat="false" ht="23.85" hidden="false" customHeight="false" outlineLevel="0" collapsed="false">
      <c r="B47" s="46" t="n">
        <v>46472</v>
      </c>
      <c r="C47" s="47" t="s">
        <v>142</v>
      </c>
      <c r="D47" s="47" t="s">
        <v>142</v>
      </c>
      <c r="E47" s="47" t="s">
        <v>156</v>
      </c>
      <c r="F47" s="48" t="n">
        <f aca="false">IF(OR(B47="",D47&lt;&gt;"Bayram / hüzn / səsvermə"),DATE(1900,1,2),B47)</f>
        <v>3</v>
      </c>
      <c r="G47" s="48" t="n">
        <f aca="false">IF(B47="",DATE(1900,1,2),B47)</f>
        <v>46472</v>
      </c>
    </row>
    <row r="48" customFormat="false" ht="15" hidden="false" customHeight="false" outlineLevel="0" collapsed="false">
      <c r="B48" s="46" t="n">
        <v>46516</v>
      </c>
      <c r="C48" s="47" t="s">
        <v>147</v>
      </c>
      <c r="D48" s="47" t="s">
        <v>138</v>
      </c>
      <c r="E48" s="47" t="s">
        <v>139</v>
      </c>
      <c r="F48" s="48" t="n">
        <f aca="false">IF(OR(B48="",D48&lt;&gt;"Bayram / hüzn / səsvermə"),DATE(1900,1,2),B48)</f>
        <v>46516</v>
      </c>
      <c r="G48" s="48" t="n">
        <f aca="false">IF(B48="",DATE(1900,1,2),B48)</f>
        <v>46516</v>
      </c>
    </row>
    <row r="49" customFormat="false" ht="23.85" hidden="false" customHeight="false" outlineLevel="0" collapsed="false">
      <c r="B49" s="46" t="n">
        <v>46517</v>
      </c>
      <c r="C49" s="47" t="s">
        <v>142</v>
      </c>
      <c r="D49" s="47" t="s">
        <v>142</v>
      </c>
      <c r="E49" s="47" t="s">
        <v>156</v>
      </c>
      <c r="F49" s="48" t="n">
        <f aca="false">IF(OR(B49="",D49&lt;&gt;"Bayram / hüzn / səsvermə"),DATE(1900,1,2),B49)</f>
        <v>3</v>
      </c>
      <c r="G49" s="48" t="n">
        <f aca="false">IF(B49="",DATE(1900,1,2),B49)</f>
        <v>46517</v>
      </c>
    </row>
    <row r="50" customFormat="false" ht="23.85" hidden="false" customHeight="false" outlineLevel="0" collapsed="false">
      <c r="B50" s="46" t="n">
        <v>46523</v>
      </c>
      <c r="C50" s="47" t="s">
        <v>148</v>
      </c>
      <c r="D50" s="47" t="s">
        <v>138</v>
      </c>
      <c r="E50" s="47" t="s">
        <v>158</v>
      </c>
      <c r="F50" s="48" t="n">
        <f aca="false">IF(OR(B50="",D50&lt;&gt;"Bayram / hüzn / səsvermə"),DATE(1900,1,2),B50)</f>
        <v>46523</v>
      </c>
      <c r="G50" s="48" t="n">
        <f aca="false">IF(B50="",DATE(1900,1,2),B50)</f>
        <v>46523</v>
      </c>
    </row>
    <row r="51" customFormat="false" ht="23.85" hidden="false" customHeight="false" outlineLevel="0" collapsed="false">
      <c r="B51" s="46" t="n">
        <v>46524</v>
      </c>
      <c r="C51" s="47" t="s">
        <v>148</v>
      </c>
      <c r="D51" s="47" t="s">
        <v>138</v>
      </c>
      <c r="E51" s="47" t="s">
        <v>158</v>
      </c>
      <c r="F51" s="48" t="n">
        <f aca="false">IF(OR(B51="",D51&lt;&gt;"Bayram / hüzn / səsvermə"),DATE(1900,1,2),B51)</f>
        <v>46524</v>
      </c>
      <c r="G51" s="48" t="n">
        <f aca="false">IF(B51="",DATE(1900,1,2),B51)</f>
        <v>46524</v>
      </c>
    </row>
    <row r="52" customFormat="false" ht="23.85" hidden="false" customHeight="false" outlineLevel="0" collapsed="false">
      <c r="B52" s="46" t="n">
        <v>46525</v>
      </c>
      <c r="C52" s="47" t="s">
        <v>142</v>
      </c>
      <c r="D52" s="47" t="s">
        <v>142</v>
      </c>
      <c r="E52" s="47" t="s">
        <v>156</v>
      </c>
      <c r="F52" s="48" t="n">
        <f aca="false">IF(OR(B52="",D52&lt;&gt;"Bayram / hüzn / səsvermə"),DATE(1900,1,2),B52)</f>
        <v>3</v>
      </c>
      <c r="G52" s="48" t="n">
        <f aca="false">IF(B52="",DATE(1900,1,2),B52)</f>
        <v>46525</v>
      </c>
    </row>
    <row r="53" customFormat="false" ht="15" hidden="false" customHeight="false" outlineLevel="0" collapsed="false">
      <c r="B53" s="46" t="n">
        <v>46535</v>
      </c>
      <c r="C53" s="47" t="s">
        <v>150</v>
      </c>
      <c r="D53" s="47" t="s">
        <v>138</v>
      </c>
      <c r="E53" s="47" t="s">
        <v>139</v>
      </c>
      <c r="F53" s="48" t="n">
        <f aca="false">IF(OR(B53="",D53&lt;&gt;"Bayram / hüzn / səsvermə"),DATE(1900,1,2),B53)</f>
        <v>46535</v>
      </c>
      <c r="G53" s="48" t="n">
        <f aca="false">IF(B53="",DATE(1900,1,2),B53)</f>
        <v>46535</v>
      </c>
    </row>
    <row r="54" customFormat="false" ht="15" hidden="false" customHeight="false" outlineLevel="0" collapsed="false">
      <c r="B54" s="46" t="n">
        <v>46553</v>
      </c>
      <c r="C54" s="47" t="s">
        <v>151</v>
      </c>
      <c r="D54" s="47" t="s">
        <v>138</v>
      </c>
      <c r="E54" s="47" t="s">
        <v>139</v>
      </c>
      <c r="F54" s="48" t="n">
        <f aca="false">IF(OR(B54="",D54&lt;&gt;"Bayram / hüzn / səsvermə"),DATE(1900,1,2),B54)</f>
        <v>46553</v>
      </c>
      <c r="G54" s="48" t="n">
        <f aca="false">IF(B54="",DATE(1900,1,2),B54)</f>
        <v>46553</v>
      </c>
    </row>
    <row r="55" customFormat="false" ht="15" hidden="false" customHeight="false" outlineLevel="0" collapsed="false">
      <c r="B55" s="46" t="n">
        <v>46564</v>
      </c>
      <c r="C55" s="47" t="s">
        <v>152</v>
      </c>
      <c r="D55" s="47" t="s">
        <v>138</v>
      </c>
      <c r="E55" s="47" t="s">
        <v>139</v>
      </c>
      <c r="F55" s="48" t="n">
        <f aca="false">IF(OR(B55="",D55&lt;&gt;"Bayram / hüzn / səsvermə"),DATE(1900,1,2),B55)</f>
        <v>46564</v>
      </c>
      <c r="G55" s="48" t="n">
        <f aca="false">IF(B55="",DATE(1900,1,2),B55)</f>
        <v>46564</v>
      </c>
    </row>
    <row r="56" customFormat="false" ht="23.85" hidden="false" customHeight="false" outlineLevel="0" collapsed="false">
      <c r="B56" s="46" t="n">
        <v>46566</v>
      </c>
      <c r="C56" s="47" t="s">
        <v>142</v>
      </c>
      <c r="D56" s="47" t="s">
        <v>142</v>
      </c>
      <c r="E56" s="47" t="s">
        <v>156</v>
      </c>
      <c r="F56" s="48" t="n">
        <f aca="false">IF(OR(B56="",D56&lt;&gt;"Bayram / hüzn / səsvermə"),DATE(1900,1,2),B56)</f>
        <v>3</v>
      </c>
      <c r="G56" s="48" t="n">
        <f aca="false">IF(B56="",DATE(1900,1,2),B56)</f>
        <v>46566</v>
      </c>
    </row>
    <row r="57" customFormat="false" ht="15" hidden="false" customHeight="false" outlineLevel="0" collapsed="false">
      <c r="B57" s="46" t="n">
        <v>46699</v>
      </c>
      <c r="C57" s="47" t="s">
        <v>153</v>
      </c>
      <c r="D57" s="47" t="s">
        <v>138</v>
      </c>
      <c r="E57" s="47" t="s">
        <v>139</v>
      </c>
      <c r="F57" s="48" t="n">
        <f aca="false">IF(OR(B57="",D57&lt;&gt;"Bayram / hüzn / səsvermə"),DATE(1900,1,2),B57)</f>
        <v>46699</v>
      </c>
      <c r="G57" s="48" t="n">
        <f aca="false">IF(B57="",DATE(1900,1,2),B57)</f>
        <v>46699</v>
      </c>
    </row>
    <row r="58" customFormat="false" ht="15" hidden="false" customHeight="false" outlineLevel="0" collapsed="false">
      <c r="B58" s="46" t="n">
        <v>46700</v>
      </c>
      <c r="C58" s="47" t="s">
        <v>154</v>
      </c>
      <c r="D58" s="47" t="s">
        <v>138</v>
      </c>
      <c r="E58" s="47" t="s">
        <v>139</v>
      </c>
      <c r="F58" s="48" t="n">
        <f aca="false">IF(OR(B58="",D58&lt;&gt;"Bayram / hüzn / səsvermə"),DATE(1900,1,2),B58)</f>
        <v>46700</v>
      </c>
      <c r="G58" s="48" t="n">
        <f aca="false">IF(B58="",DATE(1900,1,2),B58)</f>
        <v>46700</v>
      </c>
    </row>
    <row r="59" customFormat="false" ht="15" hidden="false" customHeight="false" outlineLevel="0" collapsed="false">
      <c r="B59" s="46" t="n">
        <v>46752</v>
      </c>
      <c r="C59" s="47" t="s">
        <v>155</v>
      </c>
      <c r="D59" s="47" t="s">
        <v>138</v>
      </c>
      <c r="E59" s="47" t="s">
        <v>139</v>
      </c>
      <c r="F59" s="48" t="n">
        <f aca="false">IF(OR(B59="",D59&lt;&gt;"Bayram / hüzn / səsvermə"),DATE(1900,1,2),B59)</f>
        <v>46752</v>
      </c>
      <c r="G59" s="48" t="n">
        <f aca="false">IF(B59="",DATE(1900,1,2),B59)</f>
        <v>46752</v>
      </c>
    </row>
    <row r="60" customFormat="false" ht="15" hidden="false" customHeight="false" outlineLevel="0" collapsed="false">
      <c r="B60" s="49"/>
      <c r="C60" s="50" t="s">
        <v>159</v>
      </c>
      <c r="D60" s="50"/>
      <c r="E60" s="50"/>
      <c r="F60" s="48" t="n">
        <f aca="false">IF(OR(B60="",D60&lt;&gt;"Bayram / hüzn / səsvermə"),DATE(1900,1,2),B60)</f>
        <v>3</v>
      </c>
      <c r="G60" s="48" t="n">
        <f aca="false">IF(B60="",DATE(1900,1,2),B60)</f>
        <v>3</v>
      </c>
    </row>
    <row r="61" customFormat="false" ht="15" hidden="false" customHeight="false" outlineLevel="0" collapsed="false">
      <c r="B61" s="49"/>
      <c r="C61" s="50"/>
      <c r="D61" s="50"/>
      <c r="E61" s="50"/>
      <c r="F61" s="48" t="n">
        <f aca="false">IF(OR(B61="",D61&lt;&gt;"Bayram / hüzn / səsvermə"),DATE(1900,1,2),B61)</f>
        <v>3</v>
      </c>
      <c r="G61" s="48" t="n">
        <f aca="false">IF(B61="",DATE(1900,1,2),B61)</f>
        <v>3</v>
      </c>
    </row>
    <row r="62" customFormat="false" ht="15" hidden="false" customHeight="false" outlineLevel="0" collapsed="false">
      <c r="B62" s="49"/>
      <c r="C62" s="50"/>
      <c r="D62" s="50"/>
      <c r="E62" s="50"/>
      <c r="F62" s="48" t="n">
        <f aca="false">IF(OR(B62="",D62&lt;&gt;"Bayram / hüzn / səsvermə"),DATE(1900,1,2),B62)</f>
        <v>3</v>
      </c>
      <c r="G62" s="48" t="n">
        <f aca="false">IF(B62="",DATE(1900,1,2),B62)</f>
        <v>3</v>
      </c>
    </row>
    <row r="63" customFormat="false" ht="15" hidden="false" customHeight="false" outlineLevel="0" collapsed="false">
      <c r="B63" s="49"/>
      <c r="C63" s="50"/>
      <c r="D63" s="50"/>
      <c r="E63" s="50"/>
      <c r="F63" s="48" t="n">
        <f aca="false">IF(OR(B63="",D63&lt;&gt;"Bayram / hüzn / səsvermə"),DATE(1900,1,2),B63)</f>
        <v>3</v>
      </c>
      <c r="G63" s="48" t="n">
        <f aca="false">IF(B63="",DATE(1900,1,2),B63)</f>
        <v>3</v>
      </c>
    </row>
    <row r="64" customFormat="false" ht="15" hidden="false" customHeight="false" outlineLevel="0" collapsed="false">
      <c r="B64" s="49"/>
      <c r="C64" s="50"/>
      <c r="D64" s="50"/>
      <c r="E64" s="50"/>
      <c r="F64" s="48" t="n">
        <f aca="false">IF(OR(B64="",D64&lt;&gt;"Bayram / hüzn / səsvermə"),DATE(1900,1,2),B64)</f>
        <v>3</v>
      </c>
      <c r="G64" s="48" t="n">
        <f aca="false">IF(B64="",DATE(1900,1,2),B64)</f>
        <v>3</v>
      </c>
    </row>
    <row r="65" customFormat="false" ht="15" hidden="false" customHeight="false" outlineLevel="0" collapsed="false">
      <c r="B65" s="49"/>
      <c r="C65" s="50"/>
      <c r="D65" s="50"/>
      <c r="E65" s="50"/>
      <c r="F65" s="48" t="n">
        <f aca="false">IF(OR(B65="",D65&lt;&gt;"Bayram / hüzn / səsvermə"),DATE(1900,1,2),B65)</f>
        <v>3</v>
      </c>
      <c r="G65" s="48" t="n">
        <f aca="false">IF(B65="",DATE(1900,1,2),B65)</f>
        <v>3</v>
      </c>
    </row>
    <row r="66" customFormat="false" ht="15" hidden="false" customHeight="false" outlineLevel="0" collapsed="false">
      <c r="B66" s="49"/>
      <c r="C66" s="50"/>
      <c r="D66" s="50"/>
      <c r="E66" s="50"/>
      <c r="F66" s="48" t="n">
        <f aca="false">IF(OR(B66="",D66&lt;&gt;"Bayram / hüzn / səsvermə"),DATE(1900,1,2),B66)</f>
        <v>3</v>
      </c>
      <c r="G66" s="48" t="n">
        <f aca="false">IF(B66="",DATE(1900,1,2),B66)</f>
        <v>3</v>
      </c>
    </row>
    <row r="67" customFormat="false" ht="15" hidden="false" customHeight="false" outlineLevel="0" collapsed="false">
      <c r="B67" s="49"/>
      <c r="C67" s="50"/>
      <c r="D67" s="50"/>
      <c r="E67" s="50"/>
      <c r="F67" s="48" t="n">
        <f aca="false">IF(OR(B67="",D67&lt;&gt;"Bayram / hüzn / səsvermə"),DATE(1900,1,2),B67)</f>
        <v>3</v>
      </c>
      <c r="G67" s="48" t="n">
        <f aca="false">IF(B67="",DATE(1900,1,2),B67)</f>
        <v>3</v>
      </c>
    </row>
    <row r="68" customFormat="false" ht="15" hidden="false" customHeight="false" outlineLevel="0" collapsed="false">
      <c r="B68" s="49"/>
      <c r="C68" s="50"/>
      <c r="D68" s="50"/>
      <c r="E68" s="50"/>
      <c r="F68" s="48" t="n">
        <f aca="false">IF(OR(B68="",D68&lt;&gt;"Bayram / hüzn / səsvermə"),DATE(1900,1,2),B68)</f>
        <v>3</v>
      </c>
      <c r="G68" s="48" t="n">
        <f aca="false">IF(B68="",DATE(1900,1,2),B68)</f>
        <v>3</v>
      </c>
    </row>
    <row r="69" customFormat="false" ht="15" hidden="false" customHeight="false" outlineLevel="0" collapsed="false">
      <c r="B69" s="49"/>
      <c r="C69" s="50"/>
      <c r="D69" s="50"/>
      <c r="E69" s="50"/>
      <c r="F69" s="48" t="n">
        <f aca="false">IF(OR(B69="",D69&lt;&gt;"Bayram / hüzn / səsvermə"),DATE(1900,1,2),B69)</f>
        <v>3</v>
      </c>
      <c r="G69" s="48" t="n">
        <f aca="false">IF(B69="",DATE(1900,1,2),B69)</f>
        <v>3</v>
      </c>
    </row>
    <row r="70" customFormat="false" ht="15" hidden="false" customHeight="false" outlineLevel="0" collapsed="false">
      <c r="B70" s="49"/>
      <c r="C70" s="50"/>
      <c r="D70" s="50"/>
      <c r="E70" s="50"/>
      <c r="F70" s="48" t="n">
        <f aca="false">IF(OR(B70="",D70&lt;&gt;"Bayram / hüzn / səsvermə"),DATE(1900,1,2),B70)</f>
        <v>3</v>
      </c>
      <c r="G70" s="48" t="n">
        <f aca="false">IF(B70="",DATE(1900,1,2),B70)</f>
        <v>3</v>
      </c>
    </row>
    <row r="71" customFormat="false" ht="15" hidden="false" customHeight="false" outlineLevel="0" collapsed="false">
      <c r="B71" s="49"/>
      <c r="C71" s="50"/>
      <c r="D71" s="50"/>
      <c r="E71" s="50"/>
      <c r="F71" s="48" t="n">
        <f aca="false">IF(OR(B71="",D71&lt;&gt;"Bayram / hüzn / səsvermə"),DATE(1900,1,2),B71)</f>
        <v>3</v>
      </c>
      <c r="G71" s="48" t="n">
        <f aca="false">IF(B71="",DATE(1900,1,2),B71)</f>
        <v>3</v>
      </c>
    </row>
    <row r="72" customFormat="false" ht="15" hidden="false" customHeight="false" outlineLevel="0" collapsed="false">
      <c r="B72" s="49"/>
      <c r="C72" s="50"/>
      <c r="D72" s="50"/>
      <c r="E72" s="50"/>
      <c r="F72" s="48" t="n">
        <f aca="false">IF(OR(B72="",D72&lt;&gt;"Bayram / hüzn / səsvermə"),DATE(1900,1,2),B72)</f>
        <v>3</v>
      </c>
      <c r="G72" s="48" t="n">
        <f aca="false">IF(B72="",DATE(1900,1,2),B72)</f>
        <v>3</v>
      </c>
    </row>
    <row r="73" customFormat="false" ht="15" hidden="false" customHeight="false" outlineLevel="0" collapsed="false">
      <c r="B73" s="49"/>
      <c r="C73" s="50"/>
      <c r="D73" s="50"/>
      <c r="E73" s="50"/>
      <c r="F73" s="48" t="n">
        <f aca="false">IF(OR(B73="",D73&lt;&gt;"Bayram / hüzn / səsvermə"),DATE(1900,1,2),B73)</f>
        <v>3</v>
      </c>
      <c r="G73" s="48" t="n">
        <f aca="false">IF(B73="",DATE(1900,1,2),B73)</f>
        <v>3</v>
      </c>
    </row>
    <row r="74" customFormat="false" ht="15" hidden="false" customHeight="false" outlineLevel="0" collapsed="false">
      <c r="B74" s="49"/>
      <c r="C74" s="50"/>
      <c r="D74" s="50"/>
      <c r="E74" s="50"/>
      <c r="F74" s="48" t="n">
        <f aca="false">IF(OR(B74="",D74&lt;&gt;"Bayram / hüzn / səsvermə"),DATE(1900,1,2),B74)</f>
        <v>3</v>
      </c>
      <c r="G74" s="48" t="n">
        <f aca="false">IF(B74="",DATE(1900,1,2),B74)</f>
        <v>3</v>
      </c>
    </row>
    <row r="75" customFormat="false" ht="15" hidden="false" customHeight="false" outlineLevel="0" collapsed="false">
      <c r="B75" s="49"/>
      <c r="C75" s="50"/>
      <c r="D75" s="50"/>
      <c r="E75" s="50"/>
      <c r="F75" s="48" t="n">
        <f aca="false">IF(OR(B75="",D75&lt;&gt;"Bayram / hüzn / səsvermə"),DATE(1900,1,2),B75)</f>
        <v>3</v>
      </c>
      <c r="G75" s="48" t="n">
        <f aca="false">IF(B75="",DATE(1900,1,2),B75)</f>
        <v>3</v>
      </c>
    </row>
    <row r="76" customFormat="false" ht="15" hidden="false" customHeight="false" outlineLevel="0" collapsed="false">
      <c r="B76" s="49"/>
      <c r="C76" s="50"/>
      <c r="D76" s="50"/>
      <c r="E76" s="50"/>
      <c r="F76" s="48" t="n">
        <f aca="false">IF(OR(B76="",D76&lt;&gt;"Bayram / hüzn / səsvermə"),DATE(1900,1,2),B76)</f>
        <v>3</v>
      </c>
      <c r="G76" s="48" t="n">
        <f aca="false">IF(B76="",DATE(1900,1,2),B76)</f>
        <v>3</v>
      </c>
    </row>
    <row r="77" customFormat="false" ht="15" hidden="false" customHeight="false" outlineLevel="0" collapsed="false">
      <c r="B77" s="49"/>
      <c r="C77" s="50"/>
      <c r="D77" s="50"/>
      <c r="E77" s="50"/>
      <c r="F77" s="48" t="n">
        <f aca="false">IF(OR(B77="",D77&lt;&gt;"Bayram / hüzn / səsvermə"),DATE(1900,1,2),B77)</f>
        <v>3</v>
      </c>
      <c r="G77" s="48" t="n">
        <f aca="false">IF(B77="",DATE(1900,1,2),B77)</f>
        <v>3</v>
      </c>
    </row>
    <row r="78" customFormat="false" ht="15" hidden="false" customHeight="false" outlineLevel="0" collapsed="false">
      <c r="B78" s="49"/>
      <c r="C78" s="50"/>
      <c r="D78" s="50"/>
      <c r="E78" s="50"/>
      <c r="F78" s="48" t="n">
        <f aca="false">IF(OR(B78="",D78&lt;&gt;"Bayram / hüzn / səsvermə"),DATE(1900,1,2),B78)</f>
        <v>3</v>
      </c>
      <c r="G78" s="48" t="n">
        <f aca="false">IF(B78="",DATE(1900,1,2),B78)</f>
        <v>3</v>
      </c>
    </row>
    <row r="79" customFormat="false" ht="15" hidden="false" customHeight="false" outlineLevel="0" collapsed="false">
      <c r="B79" s="49"/>
      <c r="C79" s="50"/>
      <c r="D79" s="50"/>
      <c r="E79" s="50"/>
      <c r="F79" s="48" t="n">
        <f aca="false">IF(OR(B79="",D79&lt;&gt;"Bayram / hüzn / səsvermə"),DATE(1900,1,2),B79)</f>
        <v>3</v>
      </c>
      <c r="G79" s="48" t="n">
        <f aca="false">IF(B79="",DATE(1900,1,2),B79)</f>
        <v>3</v>
      </c>
    </row>
    <row r="80" customFormat="false" ht="15" hidden="false" customHeight="false" outlineLevel="0" collapsed="false">
      <c r="B80" s="49"/>
      <c r="C80" s="50"/>
      <c r="D80" s="50"/>
      <c r="E80" s="50"/>
      <c r="F80" s="48" t="n">
        <f aca="false">IF(OR(B80="",D80&lt;&gt;"Bayram / hüzn / səsvermə"),DATE(1900,1,2),B80)</f>
        <v>3</v>
      </c>
      <c r="G80" s="48" t="n">
        <f aca="false">IF(B80="",DATE(1900,1,2),B80)</f>
        <v>3</v>
      </c>
    </row>
    <row r="81" customFormat="false" ht="15" hidden="false" customHeight="false" outlineLevel="0" collapsed="false">
      <c r="B81" s="49"/>
      <c r="C81" s="50"/>
      <c r="D81" s="50"/>
      <c r="E81" s="50"/>
      <c r="F81" s="48" t="n">
        <f aca="false">IF(OR(B81="",D81&lt;&gt;"Bayram / hüzn / səsvermə"),DATE(1900,1,2),B81)</f>
        <v>3</v>
      </c>
      <c r="G81" s="48" t="n">
        <f aca="false">IF(B81="",DATE(1900,1,2),B81)</f>
        <v>3</v>
      </c>
    </row>
    <row r="82" customFormat="false" ht="15" hidden="false" customHeight="false" outlineLevel="0" collapsed="false">
      <c r="B82" s="49"/>
      <c r="C82" s="50"/>
      <c r="D82" s="50"/>
      <c r="E82" s="50"/>
      <c r="F82" s="48" t="n">
        <f aca="false">IF(OR(B82="",D82&lt;&gt;"Bayram / hüzn / səsvermə"),DATE(1900,1,2),B82)</f>
        <v>3</v>
      </c>
      <c r="G82" s="48" t="n">
        <f aca="false">IF(B82="",DATE(1900,1,2),B82)</f>
        <v>3</v>
      </c>
    </row>
    <row r="83" customFormat="false" ht="15" hidden="false" customHeight="false" outlineLevel="0" collapsed="false">
      <c r="B83" s="49"/>
      <c r="C83" s="50"/>
      <c r="D83" s="50"/>
      <c r="E83" s="50"/>
      <c r="F83" s="48" t="n">
        <f aca="false">IF(OR(B83="",D83&lt;&gt;"Bayram / hüzn / səsvermə"),DATE(1900,1,2),B83)</f>
        <v>3</v>
      </c>
      <c r="G83" s="48" t="n">
        <f aca="false">IF(B83="",DATE(1900,1,2),B83)</f>
        <v>3</v>
      </c>
    </row>
    <row r="84" customFormat="false" ht="15" hidden="false" customHeight="false" outlineLevel="0" collapsed="false">
      <c r="B84" s="49"/>
      <c r="C84" s="50"/>
      <c r="D84" s="50"/>
      <c r="E84" s="50"/>
      <c r="F84" s="48" t="n">
        <f aca="false">IF(OR(B84="",D84&lt;&gt;"Bayram / hüzn / səsvermə"),DATE(1900,1,2),B84)</f>
        <v>3</v>
      </c>
      <c r="G84" s="48" t="n">
        <f aca="false">IF(B84="",DATE(1900,1,2),B84)</f>
        <v>3</v>
      </c>
    </row>
    <row r="85" customFormat="false" ht="15" hidden="false" customHeight="false" outlineLevel="0" collapsed="false">
      <c r="B85" s="49"/>
      <c r="C85" s="50"/>
      <c r="D85" s="50"/>
      <c r="E85" s="50"/>
      <c r="F85" s="48" t="n">
        <f aca="false">IF(OR(B85="",D85&lt;&gt;"Bayram / hüzn / səsvermə"),DATE(1900,1,2),B85)</f>
        <v>3</v>
      </c>
      <c r="G85" s="48" t="n">
        <f aca="false">IF(B85="",DATE(1900,1,2),B85)</f>
        <v>3</v>
      </c>
    </row>
  </sheetData>
  <sheetProtection sheet="true"/>
  <mergeCells count="1">
    <mergeCell ref="B3:G3"/>
  </mergeCells>
  <dataValidations count="1">
    <dataValidation allowBlank="false" errorStyle="stop" operator="between" showDropDown="false" showErrorMessage="false" showInputMessage="false" sqref="D60:D85" type="list">
      <formula1>"Bayram / hüzn / səsvermə,Köçürülmüş istirahət günü"</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3"/>
    <col collapsed="false" customWidth="true" hidden="false" outlineLevel="0" max="4" min="4" style="0" width="62"/>
  </cols>
  <sheetData>
    <row r="2" customFormat="false" ht="15" hidden="false" customHeight="false" outlineLevel="0" collapsed="false">
      <c r="B2" s="45" t="s">
        <v>160</v>
      </c>
    </row>
    <row r="3" customFormat="false" ht="15" hidden="false" customHeight="false" outlineLevel="0" collapsed="false">
      <c r="B3" s="2" t="s">
        <v>161</v>
      </c>
    </row>
    <row r="5" customFormat="false" ht="15" hidden="false" customHeight="false" outlineLevel="0" collapsed="false">
      <c r="B5" s="51" t="s">
        <v>162</v>
      </c>
      <c r="D5" s="51" t="s">
        <v>163</v>
      </c>
    </row>
    <row r="6" customFormat="false" ht="15" hidden="false" customHeight="false" outlineLevel="0" collapsed="false">
      <c r="B6" s="52" t="s">
        <v>164</v>
      </c>
      <c r="D6" s="52" t="s">
        <v>165</v>
      </c>
    </row>
    <row r="7" customFormat="false" ht="23.85" hidden="false" customHeight="false" outlineLevel="0" collapsed="false">
      <c r="B7" s="52" t="s">
        <v>166</v>
      </c>
      <c r="D7" s="52" t="s">
        <v>167</v>
      </c>
    </row>
    <row r="8" customFormat="false" ht="35.05" hidden="false" customHeight="false" outlineLevel="0" collapsed="false">
      <c r="B8" s="52" t="s">
        <v>168</v>
      </c>
      <c r="D8" s="52" t="s">
        <v>169</v>
      </c>
    </row>
    <row r="9" customFormat="false" ht="15" hidden="false" customHeight="false" outlineLevel="0" collapsed="false">
      <c r="B9" s="52" t="s">
        <v>170</v>
      </c>
      <c r="D9" s="52" t="s">
        <v>171</v>
      </c>
    </row>
    <row r="10" customFormat="false" ht="23.85" hidden="false" customHeight="false" outlineLevel="0" collapsed="false">
      <c r="B10" s="52" t="s">
        <v>172</v>
      </c>
      <c r="D10" s="52" t="s">
        <v>173</v>
      </c>
    </row>
    <row r="11" customFormat="false" ht="23.85" hidden="false" customHeight="false" outlineLevel="0" collapsed="false">
      <c r="B11" s="52" t="s">
        <v>174</v>
      </c>
      <c r="D11" s="52" t="s">
        <v>175</v>
      </c>
    </row>
    <row r="12" customFormat="false" ht="15" hidden="false" customHeight="false" outlineLevel="0" collapsed="false">
      <c r="B12" s="52" t="s">
        <v>176</v>
      </c>
      <c r="D12" s="52" t="s">
        <v>177</v>
      </c>
    </row>
    <row r="13" customFormat="false" ht="15" hidden="false" customHeight="false" outlineLevel="0" collapsed="false">
      <c r="B13" s="52" t="s">
        <v>178</v>
      </c>
      <c r="D13" s="52" t="s">
        <v>179</v>
      </c>
    </row>
    <row r="14" customFormat="false" ht="15" hidden="false" customHeight="false" outlineLevel="0" collapsed="false">
      <c r="B14" s="52" t="s">
        <v>180</v>
      </c>
      <c r="D14" s="52" t="s">
        <v>181</v>
      </c>
    </row>
    <row r="15" customFormat="false" ht="23.85" hidden="false" customHeight="false" outlineLevel="0" collapsed="false">
      <c r="B15" s="52" t="s">
        <v>182</v>
      </c>
      <c r="D15" s="52" t="s">
        <v>183</v>
      </c>
    </row>
    <row r="16" customFormat="false" ht="15" hidden="false" customHeight="false" outlineLevel="0" collapsed="false">
      <c r="B16" s="52" t="s">
        <v>184</v>
      </c>
      <c r="D16" s="52" t="s">
        <v>185</v>
      </c>
    </row>
    <row r="17" customFormat="false" ht="23.85" hidden="false" customHeight="false" outlineLevel="0" collapsed="false">
      <c r="B17" s="52" t="s">
        <v>186</v>
      </c>
      <c r="D17" s="52" t="s">
        <v>187</v>
      </c>
    </row>
    <row r="18" customFormat="false" ht="23.85" hidden="false" customHeight="false" outlineLevel="0" collapsed="false">
      <c r="B18" s="52" t="s">
        <v>188</v>
      </c>
      <c r="D18" s="52" t="s">
        <v>189</v>
      </c>
    </row>
    <row r="19" customFormat="false" ht="23.85" hidden="false" customHeight="false" outlineLevel="0" collapsed="false">
      <c r="B19" s="52" t="s">
        <v>190</v>
      </c>
      <c r="D19" s="52" t="s">
        <v>191</v>
      </c>
    </row>
    <row r="20" customFormat="false" ht="15" hidden="false" customHeight="false" outlineLevel="0" collapsed="false">
      <c r="B20" s="52"/>
      <c r="D20" s="52" t="s">
        <v>192</v>
      </c>
    </row>
    <row r="21" customFormat="false" ht="27.75" hidden="false" customHeight="true" outlineLevel="0" collapsed="false">
      <c r="B21" s="53" t="s">
        <v>193</v>
      </c>
      <c r="C21" s="53"/>
      <c r="D21" s="53"/>
    </row>
    <row r="23" customFormat="false" ht="15" hidden="false" customHeight="false" outlineLevel="0" collapsed="false">
      <c r="B23" s="51" t="s">
        <v>194</v>
      </c>
    </row>
    <row r="24" customFormat="false" ht="79.5" hidden="false" customHeight="true" outlineLevel="0" collapsed="false">
      <c r="B24" s="54" t="s">
        <v>195</v>
      </c>
      <c r="C24" s="54"/>
      <c r="D24" s="54"/>
    </row>
  </sheetData>
  <mergeCells count="2">
    <mergeCell ref="B21:D21"/>
    <mergeCell ref="B24:D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5" hidden="false" customHeight="false" outlineLevel="0" collapsed="false">
      <c r="B2" s="55" t="s">
        <v>196</v>
      </c>
    </row>
    <row r="3" customFormat="false" ht="15" hidden="false" customHeight="false" outlineLevel="0" collapsed="false">
      <c r="B3" s="56" t="s">
        <v>197</v>
      </c>
    </row>
    <row r="4" customFormat="false" ht="23.85" hidden="false" customHeight="false" outlineLevel="0" collapsed="false">
      <c r="B4" s="57" t="s">
        <v>198</v>
      </c>
    </row>
    <row r="5" customFormat="false" ht="23.85" hidden="false" customHeight="false" outlineLevel="0" collapsed="false">
      <c r="B5" s="57" t="s">
        <v>199</v>
      </c>
    </row>
    <row r="6" customFormat="false" ht="15" hidden="false" customHeight="false" outlineLevel="0" collapsed="false">
      <c r="B6" s="57" t="s">
        <v>200</v>
      </c>
    </row>
    <row r="7" customFormat="false" ht="15" hidden="false" customHeight="false" outlineLevel="0" collapsed="false">
      <c r="B7" s="57" t="s">
        <v>201</v>
      </c>
    </row>
    <row r="8" customFormat="false" ht="23.85" hidden="false" customHeight="false" outlineLevel="0" collapsed="false">
      <c r="B8" s="57" t="s">
        <v>202</v>
      </c>
    </row>
    <row r="9" customFormat="false" ht="15" hidden="false" customHeight="false" outlineLevel="0" collapsed="false">
      <c r="B9" s="57" t="s">
        <v>203</v>
      </c>
    </row>
    <row r="10" customFormat="false" ht="15" hidden="false" customHeight="false" outlineLevel="0" collapsed="false">
      <c r="B10" s="57" t="s">
        <v>204</v>
      </c>
    </row>
    <row r="11" customFormat="false" ht="15" hidden="false" customHeight="false" outlineLevel="0" collapsed="false">
      <c r="B11" s="57"/>
    </row>
    <row r="12" customFormat="false" ht="15" hidden="false" customHeight="false" outlineLevel="0" collapsed="false">
      <c r="B12" s="56" t="s">
        <v>205</v>
      </c>
    </row>
    <row r="13" customFormat="false" ht="35.05" hidden="false" customHeight="false" outlineLevel="0" collapsed="false">
      <c r="B13" s="57" t="s">
        <v>206</v>
      </c>
    </row>
    <row r="14" customFormat="false" ht="15" hidden="false" customHeight="false" outlineLevel="0" collapsed="false">
      <c r="B14" s="57" t="s">
        <v>207</v>
      </c>
    </row>
    <row r="15" customFormat="false" ht="15" hidden="false" customHeight="false" outlineLevel="0" collapsed="false">
      <c r="B15" s="57" t="s">
        <v>208</v>
      </c>
    </row>
    <row r="16" customFormat="false" ht="15" hidden="false" customHeight="false" outlineLevel="0" collapsed="false">
      <c r="B16" s="57" t="s">
        <v>209</v>
      </c>
    </row>
    <row r="17" customFormat="false" ht="23.85" hidden="false" customHeight="false" outlineLevel="0" collapsed="false">
      <c r="B17" s="57" t="s">
        <v>210</v>
      </c>
    </row>
    <row r="18" customFormat="false" ht="57.45" hidden="false" customHeight="false" outlineLevel="0" collapsed="false">
      <c r="B18" s="57" t="s">
        <v>211</v>
      </c>
    </row>
    <row r="19" customFormat="false" ht="23.85" hidden="false" customHeight="false" outlineLevel="0" collapsed="false">
      <c r="B19" s="57" t="s">
        <v>212</v>
      </c>
    </row>
    <row r="20" customFormat="false" ht="35.05" hidden="false" customHeight="false" outlineLevel="0" collapsed="false">
      <c r="B20" s="57" t="s">
        <v>213</v>
      </c>
    </row>
    <row r="21" customFormat="false" ht="23.85" hidden="false" customHeight="false" outlineLevel="0" collapsed="false">
      <c r="B21" s="57" t="s">
        <v>214</v>
      </c>
    </row>
    <row r="22" customFormat="false" ht="15" hidden="false" customHeight="false" outlineLevel="0" collapsed="false">
      <c r="B22" s="57"/>
    </row>
    <row r="23" customFormat="false" ht="15" hidden="false" customHeight="false" outlineLevel="0" collapsed="false">
      <c r="B23" s="56" t="s">
        <v>215</v>
      </c>
    </row>
    <row r="24" customFormat="false" ht="15" hidden="false" customHeight="false" outlineLevel="0" collapsed="false">
      <c r="B24" s="57" t="s">
        <v>216</v>
      </c>
    </row>
    <row r="25" customFormat="false" ht="15" hidden="false" customHeight="false" outlineLevel="0" collapsed="false">
      <c r="B25" s="57" t="s">
        <v>217</v>
      </c>
    </row>
    <row r="26" customFormat="false" ht="23.85" hidden="false" customHeight="false" outlineLevel="0" collapsed="false">
      <c r="B26" s="57" t="s">
        <v>218</v>
      </c>
    </row>
    <row r="27" customFormat="false" ht="15" hidden="false" customHeight="false" outlineLevel="0" collapsed="false">
      <c r="B27" s="57" t="s">
        <v>219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2026-10-28T08:24:36Z</dcterms:created>
  <dc:creator>openpyxl</dc:creator>
  <dc:description/>
  <dc:language>en-US</dc:language>
  <cp:lastModifiedBy/>
  <dcterms:modified xsi:type="dcterms:W3CDTF">2026-10-28T08:24:36Z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